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990" tabRatio="695" activeTab="0"/>
  </bookViews>
  <sheets>
    <sheet name="H. de Burito dos L. planilha" sheetId="1" r:id="rId1"/>
    <sheet name="CRONOGRAMA FÍSICO-FINANCEIRO" sheetId="2" r:id="rId2"/>
    <sheet name="COMPOSIÇÃO DE PREÇ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I">#REF!</definedName>
    <definedName name="\S">'[2]COMPOS1'!#REF!</definedName>
    <definedName name="_01_09_96">#REF!</definedName>
    <definedName name="_aga16">#REF!</definedName>
    <definedName name="_asc321">#REF!</definedName>
    <definedName name="_bre5040">'[19]Insumos'!$E$53</definedName>
    <definedName name="_cap20">#REF!</definedName>
    <definedName name="_cap50">'[19]Insumos'!$E$86</definedName>
    <definedName name="_cva32">#REF!</definedName>
    <definedName name="_cva50">#REF!</definedName>
    <definedName name="_cva60">#REF!</definedName>
    <definedName name="_cve90100">#REF!</definedName>
    <definedName name="_cve9040">#REF!</definedName>
    <definedName name="_cve9050">'[19]Insumos'!$E$46</definedName>
    <definedName name="_djm10">#REF!</definedName>
    <definedName name="_djm15">#REF!</definedName>
    <definedName name="_epl5">'[20]Insumos'!$E$34</definedName>
    <definedName name="_fil2">#REF!</definedName>
    <definedName name="_fio12">#REF!</definedName>
    <definedName name="_fis5">#REF!</definedName>
    <definedName name="_fpd12">#REF!</definedName>
    <definedName name="_fvr10">#REF!</definedName>
    <definedName name="_itu1">#REF!</definedName>
    <definedName name="_jla20">#REF!</definedName>
    <definedName name="_jla32">#REF!</definedName>
    <definedName name="_lpi100">#REF!</definedName>
    <definedName name="_lvg12050">'[19]Insumos'!$E$77</definedName>
    <definedName name="_lvp32">#REF!</definedName>
    <definedName name="_lxa1">'[21]Insumos'!$E$229</definedName>
    <definedName name="_ope1">#REF!</definedName>
    <definedName name="_ope3">#REF!</definedName>
    <definedName name="_PL1">#REF!</definedName>
    <definedName name="_pne2">#REF!</definedName>
    <definedName name="_prg1515">#REF!</definedName>
    <definedName name="_prg1827">#REF!</definedName>
    <definedName name="_ptc7">'[22]Insumos'!$E$270</definedName>
    <definedName name="_ptm6">#REF!</definedName>
    <definedName name="_qdm3">#REF!</definedName>
    <definedName name="_rge32">#REF!</definedName>
    <definedName name="_rgp1">#REF!</definedName>
    <definedName name="_rls100100">'[19]Insumos'!$E$55</definedName>
    <definedName name="_sip1">'[19]Insumos'!$E$75</definedName>
    <definedName name="_tb16">#REF!</definedName>
    <definedName name="_tb19">#REF!</definedName>
    <definedName name="_tba20">#REF!</definedName>
    <definedName name="_tbe100">#REF!</definedName>
    <definedName name="_tbe40">#REF!</definedName>
    <definedName name="_tbe50">#REF!</definedName>
    <definedName name="_tca80">#REF!</definedName>
    <definedName name="_tea20">'[19]Insumos'!$E$64</definedName>
    <definedName name="_tea32">#REF!</definedName>
    <definedName name="_tee100">#REF!</definedName>
    <definedName name="_ter10050">#REF!</definedName>
    <definedName name="_tlf6">#REF!</definedName>
    <definedName name="_tub10012">#REF!</definedName>
    <definedName name="_tub10015">#REF!</definedName>
    <definedName name="_tub10020">#REF!</definedName>
    <definedName name="_tub4012">#REF!</definedName>
    <definedName name="_tub5012">#REF!</definedName>
    <definedName name="_tub5015">#REF!</definedName>
    <definedName name="_tub5020">#REF!</definedName>
    <definedName name="_tub7512">#REF!</definedName>
    <definedName name="_tub7515">#REF!</definedName>
    <definedName name="_tub7520">#REF!</definedName>
    <definedName name="a">#REF!</definedName>
    <definedName name="AA">[0]!AA</definedName>
    <definedName name="AB">[0]!AB</definedName>
    <definedName name="acl">'[20]Insumos'!$E$35</definedName>
    <definedName name="aço">#REF!</definedName>
    <definedName name="ade">#REF!</definedName>
    <definedName name="adtimp">#REF!</definedName>
    <definedName name="afi">#REF!</definedName>
    <definedName name="agr">#REF!</definedName>
    <definedName name="ALTA">'[3]PRO-08'!#REF!</definedName>
    <definedName name="amarela">#REF!</definedName>
    <definedName name="ame">#REF!</definedName>
    <definedName name="amm">#REF!</definedName>
    <definedName name="anb">#REF!</definedName>
    <definedName name="apc">'[22]Insumos'!$E$274</definedName>
    <definedName name="apmfs">'[19]Insumos'!$E$93</definedName>
    <definedName name="are">#REF!</definedName>
    <definedName name="azul">#REF!</definedName>
    <definedName name="AZULSINAL">#REF!</definedName>
    <definedName name="b">#REF!</definedName>
    <definedName name="B.D.QUADRA">#REF!</definedName>
    <definedName name="bcf">#REF!</definedName>
    <definedName name="bcp">#REF!</definedName>
    <definedName name="BDI" localSheetId="1">'[25]BDI'!$A$8</definedName>
    <definedName name="BDI">#REF!</definedName>
    <definedName name="BDIE">'[26]Insumos'!$D$5</definedName>
    <definedName name="BG">#REF!</definedName>
    <definedName name="BGU">#REF!</definedName>
    <definedName name="bomp2">#REF!</definedName>
    <definedName name="caba1\0">'[22]Insumos'!$E$271</definedName>
    <definedName name="caba4">'[22]Insumos'!$E$272</definedName>
    <definedName name="calcinsumos">'[4]Pontes'!#REF!</definedName>
    <definedName name="calcpunit">'[5]Pontes'!#REF!</definedName>
    <definedName name="calinsumos">'[4]Pontes'!#REF!</definedName>
    <definedName name="calpunit">'[5]Pontes'!#REF!</definedName>
    <definedName name="camp">#REF!</definedName>
    <definedName name="cbas">#REF!</definedName>
    <definedName name="CBU">#REF!</definedName>
    <definedName name="CBUII">#REF!</definedName>
    <definedName name="CBUQB">#REF!</definedName>
    <definedName name="CBUQc">#REF!</definedName>
    <definedName name="cchl">#REF!</definedName>
    <definedName name="ccp">#REF!</definedName>
    <definedName name="cds">#REF!</definedName>
    <definedName name="cer1\2">#REF!</definedName>
    <definedName name="cib">#REF!</definedName>
    <definedName name="cim">#REF!</definedName>
    <definedName name="CINSMG">'[6]Pontes'!#REF!</definedName>
    <definedName name="cinsumg">'[7]Pontes'!#REF!</definedName>
    <definedName name="clp">#REF!</definedName>
    <definedName name="clr1\2">#REF!</definedName>
    <definedName name="COD_SINAPI">#REF!</definedName>
    <definedName name="comp">#REF!</definedName>
    <definedName name="Consumodemateriais">Plan1</definedName>
    <definedName name="ctfa4">#REF!</definedName>
    <definedName name="cvp1\2">'[19]Insumos'!$E$67</definedName>
    <definedName name="cxp4x2">#REF!</definedName>
    <definedName name="d">#REF!</definedName>
    <definedName name="dadinho">#REF!</definedName>
    <definedName name="DADOS">#REF!</definedName>
    <definedName name="DAT">#REF!</definedName>
    <definedName name="Data_Final">#REF!</definedName>
    <definedName name="Data_Início">#REF!</definedName>
    <definedName name="desm">#REF!</definedName>
    <definedName name="DGA">'[3]PRO-08'!#REF!</definedName>
    <definedName name="DJ">#REF!</definedName>
    <definedName name="E">#REF!</definedName>
    <definedName name="ECJ">#REF!</definedName>
    <definedName name="EJ">#REF!</definedName>
    <definedName name="ele">#REF!</definedName>
    <definedName name="eletrbwc">#REF!</definedName>
    <definedName name="elr1\2">#REF!</definedName>
    <definedName name="elv50x40">#REF!</definedName>
    <definedName name="enc">#REF!</definedName>
    <definedName name="esm">'[27]Insumos'!$E$181</definedName>
    <definedName name="EXA">'[3]PRO-08'!#REF!</definedName>
    <definedName name="Excel_BuiltIn_Print_Area_5">#REF!</definedName>
    <definedName name="Excel_BuiltIn_Print_Area_5_1">#REF!</definedName>
    <definedName name="Excel_BuiltIn_Print_Area_6">#REF!</definedName>
    <definedName name="Extenso">[0]!Extenso</definedName>
    <definedName name="fc1a">'[3]PRO-08'!#REF!</definedName>
    <definedName name="FC2A">'[3]PRO-08'!#REF!</definedName>
    <definedName name="FC3A">'[3]PRO-08'!#REF!</definedName>
    <definedName name="fer" localSheetId="1">#REF!</definedName>
    <definedName name="fer">'[11]comp1'!#REF!</definedName>
    <definedName name="ggm">#REF!</definedName>
    <definedName name="grx">#REF!</definedName>
    <definedName name="hi">#REF!</definedName>
    <definedName name="hidrbwc">#REF!</definedName>
    <definedName name="IM">#REF!</definedName>
    <definedName name="ipf">#REF!</definedName>
    <definedName name="itus1">#REF!</definedName>
    <definedName name="jla1\220">#REF!</definedName>
    <definedName name="lbp">'[19]Insumos'!$E$80</definedName>
    <definedName name="LILASDRENA">#REF!</definedName>
    <definedName name="lm6\3">#REF!</definedName>
    <definedName name="lpb">#REF!</definedName>
    <definedName name="lpm8f">'[27]Insumos'!$E$166</definedName>
    <definedName name="lso" localSheetId="1">'[28]insumos'!$D$5</definedName>
    <definedName name="lso">'[12]Insumos _não imprimir_'!$C$2</definedName>
    <definedName name="lub">#REF!</definedName>
    <definedName name="lvp1\2">'[19]Insumos'!$E$72</definedName>
    <definedName name="lxaf">#REF!</definedName>
    <definedName name="ma">#REF!</definedName>
    <definedName name="mad">#REF!</definedName>
    <definedName name="madi">#REF!</definedName>
    <definedName name="mao_de_obra">#REF!</definedName>
    <definedName name="map">#REF!</definedName>
    <definedName name="Medição">#REF!</definedName>
    <definedName name="mobra">'[11]comp1'!#REF!</definedName>
    <definedName name="módulo1.Extenso">[0]!módulo1.Extenso</definedName>
    <definedName name="mpm2.5">#REF!</definedName>
    <definedName name="msv">#REF!</definedName>
    <definedName name="niv">#REF!</definedName>
    <definedName name="NN">#REF!</definedName>
    <definedName name="nome">#REF!</definedName>
    <definedName name="NTEI">'[3]PRO-08'!#REF!</definedName>
    <definedName name="odi">#REF!</definedName>
    <definedName name="ofi">'[28]insumos'!$D$7</definedName>
    <definedName name="oli">#REF!</definedName>
    <definedName name="OPA">'[3]PRO-08'!#REF!</definedName>
    <definedName name="PassaExtenso">[15]!PassaExtenso</definedName>
    <definedName name="pcf80x210">#REF!</definedName>
    <definedName name="pdm">#REF!</definedName>
    <definedName name="pesquisa">#REF!</definedName>
    <definedName name="pig">#REF!</definedName>
    <definedName name="PL">#REF!</definedName>
    <definedName name="PL_DNER_BARREIRO">#REF!</definedName>
    <definedName name="PL_PB_BARREIRO">#REF!</definedName>
    <definedName name="pldner">#REF!</definedName>
    <definedName name="plpb">#REF!</definedName>
    <definedName name="pont">#REF!</definedName>
    <definedName name="pref">#REF!</definedName>
    <definedName name="prg">#REF!</definedName>
    <definedName name="ptt3x2">#REF!</definedName>
    <definedName name="qgm">#REF!</definedName>
    <definedName name="qq">'[5]Pontes'!#REF!</definedName>
    <definedName name="QQ_2">[0]!QQ_2</definedName>
    <definedName name="qualquer">'[5]Pontes'!#REF!</definedName>
    <definedName name="RBV">'[16]Teor'!$C$3:$C$7</definedName>
    <definedName name="rec">'[20]Insumos'!$E$39</definedName>
    <definedName name="REF">'[17]Mobilização1'!$A$15</definedName>
    <definedName name="REG">#REF!</definedName>
    <definedName name="REGULA">#REF!</definedName>
    <definedName name="Res">'[29]Equipamentos(nãoimprimir)'!$F$9</definedName>
    <definedName name="RESUMO">[0]!RESUMO</definedName>
    <definedName name="rgp1\2">#REF!</definedName>
    <definedName name="RMA">'[3]PRO-08'!#REF!</definedName>
    <definedName name="RS">#REF!</definedName>
    <definedName name="s14_">#REF!</definedName>
    <definedName name="SAL">#REF!</definedName>
    <definedName name="sar">'[27]Insumos'!$E$183</definedName>
    <definedName name="sbg">#REF!</definedName>
    <definedName name="SBTC">#REF!</definedName>
    <definedName name="sollimp">#REF!</definedName>
    <definedName name="srv">'[28]insumos'!$D$8</definedName>
    <definedName name="ss">#REF!</definedName>
    <definedName name="sum">#REF!</definedName>
    <definedName name="svt">#REF!</definedName>
    <definedName name="sxo">#REF!</definedName>
    <definedName name="tab">'[27]Insumos'!$E$184</definedName>
    <definedName name="ted">#REF!</definedName>
    <definedName name="Teor">'[16]Teor'!$A$3:$A$7</definedName>
    <definedName name="teste">'[5]Pontes'!#REF!</definedName>
    <definedName name="_xlnm.Print_Titles" localSheetId="0">'H. de Burito dos L. planilha'!$8:$14</definedName>
    <definedName name="tjf">#REF!</definedName>
    <definedName name="tlc">#REF!</definedName>
    <definedName name="tnp1\2">#REF!</definedName>
    <definedName name="TOT">'[29]ResumoGeral'!#REF!</definedName>
    <definedName name="tp6\12">#REF!</definedName>
    <definedName name="tp6\16">#REF!</definedName>
    <definedName name="tpl1\2">#REF!</definedName>
    <definedName name="TPM">#REF!</definedName>
    <definedName name="tpmfs">'[19]Insumos'!$E$94</definedName>
    <definedName name="tst">'[5]Pontes'!#REF!</definedName>
    <definedName name="ttc">#REF!</definedName>
    <definedName name="tte">#REF!</definedName>
    <definedName name="tus">#REF!</definedName>
    <definedName name="tuso">#REF!</definedName>
    <definedName name="v60120_">#REF!</definedName>
    <definedName name="val">'[19]Insumos'!$E$76</definedName>
    <definedName name="Vazios">'[16]Teor'!$B$3:$B$7</definedName>
    <definedName name="verde">#REF!</definedName>
    <definedName name="verdepav">#REF!</definedName>
    <definedName name="vsb">#REF!</definedName>
    <definedName name="WEWRWR">[0]!WEWRWR</definedName>
    <definedName name="WWW">Plan1</definedName>
    <definedName name="x">'[16]Equipamentos'!#REF!</definedName>
    <definedName name="XXX">[0]!XXX</definedName>
    <definedName name="zar">#REF!</definedName>
  </definedNames>
  <calcPr fullCalcOnLoad="1"/>
</workbook>
</file>

<file path=xl/sharedStrings.xml><?xml version="1.0" encoding="utf-8"?>
<sst xmlns="http://schemas.openxmlformats.org/spreadsheetml/2006/main" count="688" uniqueCount="386">
  <si>
    <t>Item</t>
  </si>
  <si>
    <t>Discriminação</t>
  </si>
  <si>
    <t>Quantidade</t>
  </si>
  <si>
    <t>1.00</t>
  </si>
  <si>
    <t>SERVIÇOS PRELIMINARES</t>
  </si>
  <si>
    <t>1.01</t>
  </si>
  <si>
    <t>2.00</t>
  </si>
  <si>
    <t>3.00</t>
  </si>
  <si>
    <t>3.01</t>
  </si>
  <si>
    <t>4.00</t>
  </si>
  <si>
    <t>4.01</t>
  </si>
  <si>
    <t>4.02</t>
  </si>
  <si>
    <t>5.00</t>
  </si>
  <si>
    <t>6.00</t>
  </si>
  <si>
    <t>7.00</t>
  </si>
  <si>
    <t>7.01</t>
  </si>
  <si>
    <t>7.02</t>
  </si>
  <si>
    <t>PINTURA</t>
  </si>
  <si>
    <t>Custo Unitário</t>
  </si>
  <si>
    <t>7.03</t>
  </si>
  <si>
    <t>COBERTURA</t>
  </si>
  <si>
    <t>1.02</t>
  </si>
  <si>
    <t>1.03</t>
  </si>
  <si>
    <t>m</t>
  </si>
  <si>
    <r>
      <t>m</t>
    </r>
    <r>
      <rPr>
        <sz val="11"/>
        <color indexed="8"/>
        <rFont val="Calibri"/>
        <family val="2"/>
      </rPr>
      <t>²</t>
    </r>
  </si>
  <si>
    <r>
      <t>m</t>
    </r>
    <r>
      <rPr>
        <sz val="11"/>
        <color indexed="8"/>
        <rFont val="Calibri"/>
        <family val="2"/>
      </rPr>
      <t>³</t>
    </r>
  </si>
  <si>
    <t>ESTRUTURA</t>
  </si>
  <si>
    <t>m²</t>
  </si>
  <si>
    <t>5.02</t>
  </si>
  <si>
    <t>8.00</t>
  </si>
  <si>
    <t>6.01</t>
  </si>
  <si>
    <t>5.01</t>
  </si>
  <si>
    <t>INSTALAÇÕES HIDRO-SANITÁRIAS</t>
  </si>
  <si>
    <t>INFRA-ESTRUTURA</t>
  </si>
  <si>
    <t>MOVIMENTO DE TERRA</t>
  </si>
  <si>
    <t>3.02</t>
  </si>
  <si>
    <t>6.02</t>
  </si>
  <si>
    <t>6.03</t>
  </si>
  <si>
    <t>6.04</t>
  </si>
  <si>
    <t>6.05</t>
  </si>
  <si>
    <t>9.00</t>
  </si>
  <si>
    <t>10.00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</si>
  <si>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</si>
  <si>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</si>
  <si>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</si>
  <si>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</si>
  <si>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</si>
  <si>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</si>
  <si>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</si>
  <si>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</si>
  <si>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</si>
  <si>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</si>
  <si>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</si>
  <si>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</si>
  <si>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</si>
  <si>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</si>
  <si>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</si>
  <si>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</si>
  <si>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</si>
  <si>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</si>
  <si>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</si>
  <si>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</si>
  <si>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</si>
  <si>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</si>
  <si>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</si>
  <si>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9.01</t>
  </si>
  <si>
    <t>9.02</t>
  </si>
  <si>
    <t>9.03</t>
  </si>
  <si>
    <t>10.01</t>
  </si>
  <si>
    <t>10.02</t>
  </si>
  <si>
    <t>10.03</t>
  </si>
  <si>
    <t>10.04</t>
  </si>
  <si>
    <t>8.02</t>
  </si>
  <si>
    <t>8.03</t>
  </si>
  <si>
    <t>8.04</t>
  </si>
  <si>
    <t>6.06</t>
  </si>
  <si>
    <t>9.04</t>
  </si>
  <si>
    <t>11.00</t>
  </si>
  <si>
    <t>11.01</t>
  </si>
  <si>
    <t>11.02</t>
  </si>
  <si>
    <t>11.03</t>
  </si>
  <si>
    <t>11.04</t>
  </si>
  <si>
    <t>PAVIMENTAÇÃO</t>
  </si>
  <si>
    <t>12.00</t>
  </si>
  <si>
    <t>12.01</t>
  </si>
  <si>
    <t>12.02</t>
  </si>
  <si>
    <t>12.03</t>
  </si>
  <si>
    <t>11.05</t>
  </si>
  <si>
    <t>11.06</t>
  </si>
  <si>
    <t>12.04</t>
  </si>
  <si>
    <t>12.05</t>
  </si>
  <si>
    <t>6.07</t>
  </si>
  <si>
    <t>6.08</t>
  </si>
  <si>
    <t>6.09</t>
  </si>
  <si>
    <t>GOVERNO DO ESTADO DO PIAUÍ</t>
  </si>
  <si>
    <t>SECRETARIA ESTADUAL DA SAÚDE</t>
  </si>
  <si>
    <t>NÚCLEO DE INFRAESTRUTURA EM SAÚDE - NIS</t>
  </si>
  <si>
    <t>PLANILHA  ORÇAMENTÁRIA</t>
  </si>
  <si>
    <t>Obra: Conclusão da Reforma do Hospital Local Mariano Lucas de Sousa</t>
  </si>
  <si>
    <t>Município: Buriti dos Lopes - PI</t>
  </si>
  <si>
    <t xml:space="preserve">Custo Parcial </t>
  </si>
  <si>
    <t>1.04</t>
  </si>
  <si>
    <t>1.05</t>
  </si>
  <si>
    <t>1.06</t>
  </si>
  <si>
    <t>1.07</t>
  </si>
  <si>
    <t>m³</t>
  </si>
  <si>
    <t>2.01</t>
  </si>
  <si>
    <t>2.02</t>
  </si>
  <si>
    <t>Parte-2(falta ser executado)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</si>
  <si>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</si>
  <si>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</si>
  <si>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</si>
  <si>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</si>
  <si>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</si>
  <si>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</si>
  <si>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</si>
  <si>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</si>
  <si>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</si>
  <si>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</si>
  <si>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</si>
  <si>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</si>
  <si>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</si>
  <si>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und</t>
  </si>
  <si>
    <t>6.23</t>
  </si>
  <si>
    <t>7.27</t>
  </si>
  <si>
    <t>8.01</t>
  </si>
  <si>
    <t>ESQUADRIAS-PARTE-1(já colocada as forras e alizares)</t>
  </si>
  <si>
    <t>PARTE-2(falta ser executado)</t>
  </si>
  <si>
    <t>REVESTIMENTO</t>
  </si>
  <si>
    <t>11.07</t>
  </si>
  <si>
    <t>11.08</t>
  </si>
  <si>
    <t>DIVERSOS</t>
  </si>
  <si>
    <t>12.06</t>
  </si>
  <si>
    <t>12.07</t>
  </si>
  <si>
    <t>12.08</t>
  </si>
  <si>
    <t>12.09</t>
  </si>
  <si>
    <t>12.10</t>
  </si>
  <si>
    <t>12.11</t>
  </si>
  <si>
    <t>Total da Planilha  Com BDI</t>
  </si>
  <si>
    <t>13.00</t>
  </si>
  <si>
    <t>ABRIGO DE RESÍDUO</t>
  </si>
  <si>
    <t>13.01</t>
  </si>
  <si>
    <t>13.02</t>
  </si>
  <si>
    <r>
      <t xml:space="preserve">Demolição de calçada cimentada </t>
    </r>
    <r>
      <rPr>
        <b/>
        <sz val="11"/>
        <color indexed="8"/>
        <rFont val="Calibri"/>
        <family val="2"/>
      </rPr>
      <t>SINAPI 73801/001</t>
    </r>
  </si>
  <si>
    <r>
      <t xml:space="preserve">Demolição de azulejo incluindo emboço </t>
    </r>
    <r>
      <rPr>
        <b/>
        <sz val="11"/>
        <color indexed="8"/>
        <rFont val="Calibri"/>
        <family val="2"/>
      </rPr>
      <t>C1071</t>
    </r>
  </si>
  <si>
    <r>
      <t xml:space="preserve">Retirada de gradil de ferro </t>
    </r>
    <r>
      <rPr>
        <b/>
        <sz val="11"/>
        <color indexed="8"/>
        <rFont val="Calibri"/>
        <family val="2"/>
      </rPr>
      <t>C3040</t>
    </r>
  </si>
  <si>
    <r>
      <t xml:space="preserve">Demolição de piso paviflex </t>
    </r>
    <r>
      <rPr>
        <b/>
        <sz val="11"/>
        <color indexed="8"/>
        <rFont val="Calibri"/>
        <family val="2"/>
      </rPr>
      <t>C2209</t>
    </r>
  </si>
  <si>
    <r>
      <t xml:space="preserve">Limpeza do terreno(capina, queima e raspagem) </t>
    </r>
    <r>
      <rPr>
        <b/>
        <sz val="11"/>
        <color indexed="8"/>
        <rFont val="Calibri"/>
        <family val="2"/>
      </rPr>
      <t>C2102</t>
    </r>
  </si>
  <si>
    <r>
      <t xml:space="preserve">Bota-fora </t>
    </r>
    <r>
      <rPr>
        <b/>
        <sz val="11"/>
        <color indexed="8"/>
        <rFont val="Calibri"/>
        <family val="2"/>
      </rPr>
      <t>C2989</t>
    </r>
  </si>
  <si>
    <r>
      <t xml:space="preserve">Escavação em solo normal </t>
    </r>
    <r>
      <rPr>
        <b/>
        <sz val="11"/>
        <color indexed="8"/>
        <rFont val="Calibri"/>
        <family val="2"/>
      </rPr>
      <t>SINAPI 6430</t>
    </r>
  </si>
  <si>
    <r>
      <t xml:space="preserve">Aterro apiloado interno com empréstimo </t>
    </r>
    <r>
      <rPr>
        <b/>
        <sz val="11"/>
        <color indexed="8"/>
        <rFont val="Calibri"/>
        <family val="2"/>
      </rPr>
      <t>SINAPI 73904/001</t>
    </r>
  </si>
  <si>
    <r>
      <t xml:space="preserve">Concreto ciclópico  fck=9 mpa para fundações </t>
    </r>
    <r>
      <rPr>
        <b/>
        <sz val="11"/>
        <color indexed="8"/>
        <rFont val="Calibri"/>
        <family val="2"/>
      </rPr>
      <t>SINAPI 6105</t>
    </r>
  </si>
  <si>
    <r>
      <t xml:space="preserve">Lastro de impermeabilização e=6cm </t>
    </r>
    <r>
      <rPr>
        <b/>
        <sz val="11"/>
        <color indexed="8"/>
        <rFont val="Calibri"/>
        <family val="2"/>
      </rPr>
      <t>C1607</t>
    </r>
  </si>
  <si>
    <r>
      <t xml:space="preserve">Concreto armado para pilares, cintas, vigas e vergas,(forma 1x,80kg de ferro) </t>
    </r>
    <r>
      <rPr>
        <b/>
        <sz val="11"/>
        <color indexed="8"/>
        <rFont val="Calibri"/>
        <family val="2"/>
      </rPr>
      <t>SINAPI 73995/001</t>
    </r>
  </si>
  <si>
    <r>
      <t xml:space="preserve">Alvenaria de elevação, tijolo cerâmico 6 furos -1/2 veze=10cm </t>
    </r>
    <r>
      <rPr>
        <b/>
        <sz val="11"/>
        <color indexed="8"/>
        <rFont val="Calibri"/>
        <family val="2"/>
      </rPr>
      <t>SINAPI 73935/005</t>
    </r>
  </si>
  <si>
    <r>
      <t xml:space="preserve"> Impermeabilização com manta e proteção de aluminio </t>
    </r>
    <r>
      <rPr>
        <b/>
        <sz val="11"/>
        <color indexed="8"/>
        <rFont val="Calibri"/>
        <family val="2"/>
      </rPr>
      <t>SINAPI 73753/001</t>
    </r>
  </si>
  <si>
    <r>
      <t xml:space="preserve">Ponto elétrico para tomada 2p+t universal(eletrodutos,fios,caixa) </t>
    </r>
    <r>
      <rPr>
        <b/>
        <sz val="11"/>
        <rFont val="Calibri"/>
        <family val="2"/>
      </rPr>
      <t>SINAPI 74054/002</t>
    </r>
  </si>
  <si>
    <r>
      <t xml:space="preserve">Ponto elétrico para tomada de  ar condicionado tipo conjunto Arstop(eletrodutos,fios,caixa) </t>
    </r>
    <r>
      <rPr>
        <b/>
        <sz val="11"/>
        <rFont val="Calibri"/>
        <family val="2"/>
      </rPr>
      <t>C0863</t>
    </r>
  </si>
  <si>
    <r>
      <t xml:space="preserve">Ponto elétrico para interruptor de 1 seção-simples, (eltrodutos, fios, caixa) </t>
    </r>
    <r>
      <rPr>
        <b/>
        <sz val="11"/>
        <rFont val="Calibri"/>
        <family val="2"/>
      </rPr>
      <t>SINAPI 74054/001</t>
    </r>
  </si>
  <si>
    <r>
      <t xml:space="preserve">Ponto elétrico para interruptor de 2 seção-duplo(eletrodutos, fios, caixa) </t>
    </r>
    <r>
      <rPr>
        <b/>
        <sz val="11"/>
        <rFont val="Calibri"/>
        <family val="2"/>
      </rPr>
      <t>SINAPI 74042/002</t>
    </r>
  </si>
  <si>
    <r>
      <t xml:space="preserve">Ponto elétrico para interruptor de 3 -seção(eletrodutos, fios, caixa) </t>
    </r>
    <r>
      <rPr>
        <b/>
        <sz val="11"/>
        <rFont val="Calibri"/>
        <family val="2"/>
      </rPr>
      <t>SINAPI 74042/003</t>
    </r>
  </si>
  <si>
    <r>
      <t xml:space="preserve">Ponto elétrico para luminária fluorescente 2x40w(eletrodutos, fios, caixa) </t>
    </r>
    <r>
      <rPr>
        <b/>
        <sz val="11"/>
        <rFont val="Calibri"/>
        <family val="2"/>
      </rPr>
      <t>SINAPI 73953/006</t>
    </r>
  </si>
  <si>
    <r>
      <t xml:space="preserve">Ponto elétrico para luminária tipo incandescente de 60w(eletrodutos, fios, caixa) </t>
    </r>
    <r>
      <rPr>
        <b/>
        <sz val="11"/>
        <rFont val="Calibri"/>
        <family val="2"/>
      </rPr>
      <t>SINAPI 74054/001</t>
    </r>
  </si>
  <si>
    <r>
      <t xml:space="preserve">`Ponto elétrico para quadro de distribuição(12 circuitos),com barramento(eletrodutos, fios, caixa) </t>
    </r>
    <r>
      <rPr>
        <b/>
        <sz val="11"/>
        <rFont val="Calibri"/>
        <family val="2"/>
      </rPr>
      <t>SINAPI 74247/001</t>
    </r>
  </si>
  <si>
    <r>
      <t xml:space="preserve">Ponto elétrico para ventilador(eletrodutos, fios, caixa) </t>
    </r>
    <r>
      <rPr>
        <b/>
        <sz val="11"/>
        <rFont val="Calibri"/>
        <family val="2"/>
      </rPr>
      <t>C1947</t>
    </r>
  </si>
  <si>
    <r>
      <t xml:space="preserve">Extintor  de incêndio de agua-10 litros </t>
    </r>
    <r>
      <rPr>
        <b/>
        <sz val="11"/>
        <rFont val="Calibri"/>
        <family val="2"/>
      </rPr>
      <t>SINAPI 73775/002</t>
    </r>
  </si>
  <si>
    <r>
      <t xml:space="preserve">Extintor  de incêndio  PQS-6 kg </t>
    </r>
    <r>
      <rPr>
        <b/>
        <sz val="11"/>
        <rFont val="Calibri"/>
        <family val="2"/>
      </rPr>
      <t>SINAPI 72554</t>
    </r>
  </si>
  <si>
    <r>
      <t xml:space="preserve">Ponto elétrico para luminária tipo arandela de 60w(eletrodutos, fios, caixa) </t>
    </r>
    <r>
      <rPr>
        <b/>
        <sz val="11"/>
        <rFont val="Calibri"/>
        <family val="2"/>
      </rPr>
      <t>C4107</t>
    </r>
  </si>
  <si>
    <r>
      <t xml:space="preserve">Ponto elétrico para luminaria balizadora 5w </t>
    </r>
    <r>
      <rPr>
        <b/>
        <sz val="11"/>
        <rFont val="Calibri"/>
        <family val="2"/>
      </rPr>
      <t>SINAPI 74054/001</t>
    </r>
  </si>
  <si>
    <r>
      <t xml:space="preserve">Pára-raio </t>
    </r>
    <r>
      <rPr>
        <b/>
        <sz val="11"/>
        <rFont val="Calibri"/>
        <family val="2"/>
      </rPr>
      <t>SINAPI 68070</t>
    </r>
  </si>
  <si>
    <r>
      <t xml:space="preserve">Ponto elétrico para disjuntor trifásico(tipo no fuse de 60 a 100A) </t>
    </r>
    <r>
      <rPr>
        <b/>
        <sz val="11"/>
        <color indexed="8"/>
        <rFont val="Calibri"/>
        <family val="2"/>
      </rPr>
      <t>C1947</t>
    </r>
  </si>
  <si>
    <r>
      <t xml:space="preserve">Ponto elétrico para dijuntor monofásico(tipo quick-lag até 30 A) </t>
    </r>
    <r>
      <rPr>
        <b/>
        <sz val="11"/>
        <rFont val="Calibri"/>
        <family val="2"/>
      </rPr>
      <t>C1947</t>
    </r>
  </si>
  <si>
    <r>
      <t xml:space="preserve">Pontos de agua fria completo </t>
    </r>
    <r>
      <rPr>
        <b/>
        <sz val="11"/>
        <color indexed="8"/>
        <rFont val="Calibri"/>
        <family val="2"/>
      </rPr>
      <t>SINAPI 73959/002</t>
    </r>
  </si>
  <si>
    <r>
      <t xml:space="preserve">Pontos de esgoto secundario completo </t>
    </r>
    <r>
      <rPr>
        <b/>
        <sz val="11"/>
        <color indexed="8"/>
        <rFont val="Calibri"/>
        <family val="2"/>
      </rPr>
      <t>SINAPI 73958/001</t>
    </r>
  </si>
  <si>
    <r>
      <t xml:space="preserve">Pontos de esgoto primario  completo </t>
    </r>
    <r>
      <rPr>
        <b/>
        <sz val="11"/>
        <color indexed="8"/>
        <rFont val="Calibri"/>
        <family val="2"/>
      </rPr>
      <t>SINAPI 73958/001</t>
    </r>
  </si>
  <si>
    <r>
      <t xml:space="preserve">Lavatorio medio de louça branca sem coluna </t>
    </r>
    <r>
      <rPr>
        <b/>
        <sz val="11"/>
        <color indexed="8"/>
        <rFont val="Calibri"/>
        <family val="2"/>
      </rPr>
      <t>SINAPI 6009</t>
    </r>
  </si>
  <si>
    <r>
      <t xml:space="preserve">Chuveiro plastico branco simples de 1/2" </t>
    </r>
    <r>
      <rPr>
        <b/>
        <sz val="11"/>
        <color indexed="8"/>
        <rFont val="Calibri"/>
        <family val="2"/>
      </rPr>
      <t>SINAPI 68061</t>
    </r>
  </si>
  <si>
    <r>
      <t xml:space="preserve">Vaso sanitário de louça branca com caixa de descarga acoplada completa incluindo assento </t>
    </r>
    <r>
      <rPr>
        <b/>
        <sz val="11"/>
        <color indexed="8"/>
        <rFont val="Calibri"/>
        <family val="2"/>
      </rPr>
      <t>SINAPI 73947/011</t>
    </r>
  </si>
  <si>
    <r>
      <t xml:space="preserve">Ralo sifonado metálico 150 x150 com grelha simples e fecho hídrico </t>
    </r>
    <r>
      <rPr>
        <b/>
        <sz val="11"/>
        <color indexed="8"/>
        <rFont val="Calibri"/>
        <family val="2"/>
      </rPr>
      <t>SINAPI 40777</t>
    </r>
  </si>
  <si>
    <r>
      <t xml:space="preserve">Porta sabão liquido </t>
    </r>
    <r>
      <rPr>
        <b/>
        <sz val="11"/>
        <color indexed="8"/>
        <rFont val="Calibri"/>
        <family val="2"/>
      </rPr>
      <t>SINAPI 73947/012</t>
    </r>
  </si>
  <si>
    <r>
      <t xml:space="preserve">Registro de pressão metálico cromado  com canopla de 1/2" </t>
    </r>
    <r>
      <rPr>
        <b/>
        <sz val="11"/>
        <color indexed="8"/>
        <rFont val="Calibri"/>
        <family val="2"/>
      </rPr>
      <t>SINAPI 73664</t>
    </r>
  </si>
  <si>
    <r>
      <t xml:space="preserve">Registro de gaveta metálico cromado com canopla de 3/4" </t>
    </r>
    <r>
      <rPr>
        <b/>
        <sz val="11"/>
        <color indexed="8"/>
        <rFont val="Calibri"/>
        <family val="2"/>
      </rPr>
      <t>SINAPI 74176/001</t>
    </r>
  </si>
  <si>
    <r>
      <t xml:space="preserve">Torneira metálica cromada longa para pia em inox para uso geral de 1/2" </t>
    </r>
    <r>
      <rPr>
        <b/>
        <sz val="11"/>
        <color indexed="8"/>
        <rFont val="Calibri"/>
        <family val="2"/>
      </rPr>
      <t>SINAPI 73949/002</t>
    </r>
  </si>
  <si>
    <r>
      <t xml:space="preserve">Torneira metálica cromada curta  para lavatório  de 1/2" </t>
    </r>
    <r>
      <rPr>
        <b/>
        <sz val="11"/>
        <color indexed="8"/>
        <rFont val="Calibri"/>
        <family val="2"/>
      </rPr>
      <t>SINAPI 73949/005</t>
    </r>
  </si>
  <si>
    <r>
      <t xml:space="preserve">Porta toalha de louça branca </t>
    </r>
    <r>
      <rPr>
        <b/>
        <sz val="11"/>
        <color indexed="8"/>
        <rFont val="Calibri"/>
        <family val="2"/>
      </rPr>
      <t>SINAPI 73947/010</t>
    </r>
  </si>
  <si>
    <r>
      <t xml:space="preserve">Porta papel de louça branca </t>
    </r>
    <r>
      <rPr>
        <b/>
        <sz val="11"/>
        <color indexed="8"/>
        <rFont val="Calibri"/>
        <family val="2"/>
      </rPr>
      <t>SINAPI C1997</t>
    </r>
  </si>
  <si>
    <r>
      <t xml:space="preserve">Saboneteira de louça branca </t>
    </r>
    <r>
      <rPr>
        <b/>
        <sz val="11"/>
        <color indexed="8"/>
        <rFont val="Calibri"/>
        <family val="2"/>
      </rPr>
      <t>SINAPI 73047/009</t>
    </r>
  </si>
  <si>
    <r>
      <t xml:space="preserve">Bancada  de aço em inox  </t>
    </r>
    <r>
      <rPr>
        <b/>
        <sz val="11"/>
        <color indexed="8"/>
        <rFont val="Calibri"/>
        <family val="2"/>
      </rPr>
      <t>8409/ORSE</t>
    </r>
  </si>
  <si>
    <r>
      <t xml:space="preserve">Lavabo cirurgico de aço em inox </t>
    </r>
    <r>
      <rPr>
        <b/>
        <sz val="11"/>
        <color indexed="8"/>
        <rFont val="Calibri"/>
        <family val="2"/>
      </rPr>
      <t>8322/ORSE</t>
    </r>
  </si>
  <si>
    <r>
      <t xml:space="preserve">Torneira cirurgica metálica cromada do  tipo cotovelo </t>
    </r>
    <r>
      <rPr>
        <b/>
        <sz val="11"/>
        <color indexed="8"/>
        <rFont val="Calibri"/>
        <family val="2"/>
      </rPr>
      <t>C2496</t>
    </r>
  </si>
  <si>
    <r>
      <t xml:space="preserve">Bancada em granito polido cinza </t>
    </r>
    <r>
      <rPr>
        <b/>
        <sz val="11"/>
        <color indexed="8"/>
        <rFont val="Calibri"/>
        <family val="2"/>
      </rPr>
      <t>SINAPI 74126/001</t>
    </r>
  </si>
  <si>
    <r>
      <t xml:space="preserve">Guichê em aluminio e vidro </t>
    </r>
    <r>
      <rPr>
        <b/>
        <sz val="11"/>
        <color indexed="8"/>
        <rFont val="Calibri"/>
        <family val="2"/>
      </rPr>
      <t>C1451</t>
    </r>
  </si>
  <si>
    <r>
      <t xml:space="preserve">Bancada em granito polido cinza com cuba simples </t>
    </r>
    <r>
      <rPr>
        <b/>
        <sz val="11"/>
        <color indexed="8"/>
        <rFont val="Calibri"/>
        <family val="2"/>
      </rPr>
      <t>C4068</t>
    </r>
  </si>
  <si>
    <r>
      <t xml:space="preserve">Torneira metálica cromada para lavatório de 1/2"com acionamento por toque </t>
    </r>
    <r>
      <rPr>
        <b/>
        <sz val="11"/>
        <color indexed="8"/>
        <rFont val="Calibri"/>
        <family val="2"/>
      </rPr>
      <t>SINAPI 73949/009</t>
    </r>
  </si>
  <si>
    <r>
      <t xml:space="preserve">Copo sifonado metálico cromado para pia de 1.1/4"x40mm </t>
    </r>
    <r>
      <rPr>
        <b/>
        <sz val="11"/>
        <color indexed="8"/>
        <rFont val="Calibri"/>
        <family val="2"/>
      </rPr>
      <t>SINAPI 74128/001</t>
    </r>
  </si>
  <si>
    <r>
      <t xml:space="preserve">Copo sifonado de PVC para lavatório de 1"x50mm </t>
    </r>
    <r>
      <rPr>
        <b/>
        <sz val="11"/>
        <color indexed="8"/>
        <rFont val="Calibri"/>
        <family val="2"/>
      </rPr>
      <t>SINAPI 73951/002</t>
    </r>
  </si>
  <si>
    <r>
      <t xml:space="preserve">Porta de abrir  em madeira de cedro lisa, incluindo acessórios, fechadura metálica cromada com maçaneta tipo alavanca e extremidade curva </t>
    </r>
    <r>
      <rPr>
        <b/>
        <sz val="11"/>
        <color indexed="8"/>
        <rFont val="Calibri"/>
        <family val="2"/>
      </rPr>
      <t>C1977</t>
    </r>
  </si>
  <si>
    <r>
      <t xml:space="preserve">Porta metálica em chapa dupla completa incluindo fechadura </t>
    </r>
    <r>
      <rPr>
        <b/>
        <sz val="11"/>
        <color indexed="8"/>
        <rFont val="Calibri"/>
        <family val="2"/>
      </rPr>
      <t>SINAPI 73933/002</t>
    </r>
  </si>
  <si>
    <r>
      <t xml:space="preserve">Porta  de abrir em madeira de cedro lisa completa,  incluindo acessórios, fechadura metálica cromada com maçaneta tipo alavanca e extremidade curva </t>
    </r>
    <r>
      <rPr>
        <b/>
        <sz val="11"/>
        <color indexed="8"/>
        <rFont val="Calibri"/>
        <family val="2"/>
      </rPr>
      <t>C1977</t>
    </r>
  </si>
  <si>
    <r>
      <t xml:space="preserve">Esquadria em aluminio e vidro </t>
    </r>
    <r>
      <rPr>
        <b/>
        <sz val="11"/>
        <color indexed="8"/>
        <rFont val="Calibri"/>
        <family val="2"/>
      </rPr>
      <t>C1968</t>
    </r>
  </si>
  <si>
    <r>
      <t xml:space="preserve">Reboco  em parede </t>
    </r>
    <r>
      <rPr>
        <b/>
        <sz val="11"/>
        <color indexed="8"/>
        <rFont val="Calibri"/>
        <family val="2"/>
      </rPr>
      <t>SINAPI 75481</t>
    </r>
  </si>
  <si>
    <r>
      <t xml:space="preserve">Emboço em parede </t>
    </r>
    <r>
      <rPr>
        <b/>
        <sz val="11"/>
        <color indexed="8"/>
        <rFont val="Calibri"/>
        <family val="2"/>
      </rPr>
      <t>SINAPI 5978</t>
    </r>
  </si>
  <si>
    <r>
      <t xml:space="preserve">chapisco  em parede </t>
    </r>
    <r>
      <rPr>
        <b/>
        <sz val="11"/>
        <color indexed="8"/>
        <rFont val="Calibri"/>
        <family val="2"/>
      </rPr>
      <t>SINAPI 74161/001</t>
    </r>
  </si>
  <si>
    <r>
      <t xml:space="preserve">Ceramica esmaltada 20x20cm padrão tipo A  PEI=4 </t>
    </r>
    <r>
      <rPr>
        <b/>
        <sz val="11"/>
        <color indexed="8"/>
        <rFont val="Calibri"/>
        <family val="2"/>
      </rPr>
      <t>SINAPI 73912/001</t>
    </r>
  </si>
  <si>
    <r>
      <t xml:space="preserve">Regularização para piso </t>
    </r>
    <r>
      <rPr>
        <b/>
        <sz val="11"/>
        <color indexed="8"/>
        <rFont val="Calibri"/>
        <family val="2"/>
      </rPr>
      <t>SINAPI 73920/001</t>
    </r>
  </si>
  <si>
    <r>
      <t xml:space="preserve">Ceramica esmaltada 45x45cm padrão tipo  A PEI=4, com rejunte inclusive rodapé (h=6cm), sem ressalto com as paredes </t>
    </r>
    <r>
      <rPr>
        <b/>
        <sz val="11"/>
        <color indexed="8"/>
        <rFont val="Calibri"/>
        <family val="2"/>
      </rPr>
      <t>2203/ORSE</t>
    </r>
  </si>
  <si>
    <r>
      <t xml:space="preserve">Impermeabilização com manta e proteção de aluminio </t>
    </r>
    <r>
      <rPr>
        <b/>
        <sz val="11"/>
        <color indexed="8"/>
        <rFont val="Calibri"/>
        <family val="2"/>
      </rPr>
      <t>SINAPI 73753/001</t>
    </r>
  </si>
  <si>
    <r>
      <t xml:space="preserve">Impermeabilização  interna com manta asfáltica de 3,0mm do reservatório </t>
    </r>
    <r>
      <rPr>
        <b/>
        <sz val="11"/>
        <color indexed="8"/>
        <rFont val="Calibri"/>
        <family val="2"/>
      </rPr>
      <t>SINAPI 73971/001</t>
    </r>
  </si>
  <si>
    <r>
      <t xml:space="preserve">Textura acrílica hidro-repelente em paredes externas </t>
    </r>
    <r>
      <rPr>
        <b/>
        <sz val="11"/>
        <color indexed="8"/>
        <rFont val="Calibri"/>
        <family val="2"/>
      </rPr>
      <t>SINAPI 73746/001</t>
    </r>
  </si>
  <si>
    <r>
      <t xml:space="preserve">Pintura hidrossoluvel a base de agua(hidracor), na cor branca aplicada  em paredes externas(muro e caixa da agua) em 03 demãos </t>
    </r>
    <r>
      <rPr>
        <b/>
        <sz val="11"/>
        <color indexed="8"/>
        <rFont val="Calibri"/>
        <family val="2"/>
      </rPr>
      <t>SINAPI 73657</t>
    </r>
  </si>
  <si>
    <r>
      <t xml:space="preserve">Pintura látex com emassamento  no forro em 01 demão de massa e 02 demãos de tinta incluido base seladora </t>
    </r>
    <r>
      <rPr>
        <b/>
        <sz val="11"/>
        <color indexed="8"/>
        <rFont val="Calibri"/>
        <family val="2"/>
      </rPr>
      <t>SINAPI 73750/001</t>
    </r>
  </si>
  <si>
    <r>
      <t xml:space="preserve">Pintura esmalte sintético em esquadrias de ferro com base anti-ferrugem </t>
    </r>
    <r>
      <rPr>
        <b/>
        <sz val="11"/>
        <color indexed="8"/>
        <rFont val="Calibri"/>
        <family val="2"/>
      </rPr>
      <t>SINAPI 6067</t>
    </r>
  </si>
  <si>
    <r>
      <t xml:space="preserve">Pintura esmalte sintético em esquadrias de ferro tipo gradil  com base anti-ferrugem </t>
    </r>
    <r>
      <rPr>
        <b/>
        <sz val="11"/>
        <color indexed="8"/>
        <rFont val="Calibri"/>
        <family val="2"/>
      </rPr>
      <t>SINAPI 74145/001</t>
    </r>
  </si>
  <si>
    <r>
      <t xml:space="preserve">Pintura esmalte sintético em esquadrias de madeira sem emassamento 02 demãos </t>
    </r>
    <r>
      <rPr>
        <b/>
        <sz val="11"/>
        <color indexed="8"/>
        <rFont val="Calibri"/>
        <family val="2"/>
      </rPr>
      <t>SINAPI 73739/001</t>
    </r>
  </si>
  <si>
    <r>
      <t xml:space="preserve">Alça de apoio em aço inox com d= 32mm e comprimento de 80cm, conforme detalhe de projeto </t>
    </r>
    <r>
      <rPr>
        <b/>
        <sz val="11"/>
        <color indexed="8"/>
        <rFont val="Calibri"/>
        <family val="2"/>
      </rPr>
      <t>C1898</t>
    </r>
  </si>
  <si>
    <r>
      <t xml:space="preserve">Alça de apoio em aço inox com d= 32mm e comprimento de 50cm, h=75cm do pisoconforme detalhe de projeto </t>
    </r>
    <r>
      <rPr>
        <b/>
        <sz val="11"/>
        <color indexed="8"/>
        <rFont val="Calibri"/>
        <family val="2"/>
      </rPr>
      <t>C1898</t>
    </r>
  </si>
  <si>
    <r>
      <t xml:space="preserve">Caixa de inspeção com d=60cm, premoldado com tampo e fundo de concreto </t>
    </r>
    <r>
      <rPr>
        <b/>
        <sz val="11"/>
        <color indexed="8"/>
        <rFont val="Calibri"/>
        <family val="2"/>
      </rPr>
      <t>SINAPI 74166/001</t>
    </r>
  </si>
  <si>
    <r>
      <t xml:space="preserve">Caixa de gordura com d=40cm, premoldado com tampo e fundo de concreto </t>
    </r>
    <r>
      <rPr>
        <b/>
        <sz val="11"/>
        <color indexed="8"/>
        <rFont val="Calibri"/>
        <family val="2"/>
      </rPr>
      <t>SINAPI 74051/002</t>
    </r>
  </si>
  <si>
    <r>
      <t xml:space="preserve">Calçada de contorno do prédio </t>
    </r>
    <r>
      <rPr>
        <b/>
        <sz val="11"/>
        <color indexed="8"/>
        <rFont val="Calibri"/>
        <family val="2"/>
      </rPr>
      <t>SINAPI 73892/002</t>
    </r>
  </si>
  <si>
    <r>
      <t xml:space="preserve">Calçada de acesso  ao  prédio incluindo rampa </t>
    </r>
    <r>
      <rPr>
        <b/>
        <sz val="11"/>
        <color indexed="8"/>
        <rFont val="Calibri"/>
        <family val="2"/>
      </rPr>
      <t>SINAPI 73982/001</t>
    </r>
  </si>
  <si>
    <r>
      <t xml:space="preserve">Colocação de soleira em granito com largura=15cm </t>
    </r>
    <r>
      <rPr>
        <b/>
        <sz val="11"/>
        <color indexed="8"/>
        <rFont val="Calibri"/>
        <family val="2"/>
      </rPr>
      <t>SINAPI 73541</t>
    </r>
  </si>
  <si>
    <r>
      <t xml:space="preserve">Colocação de tubos de decida, nas calhas com d=50mm </t>
    </r>
    <r>
      <rPr>
        <b/>
        <sz val="11"/>
        <color indexed="8"/>
        <rFont val="Calibri"/>
        <family val="2"/>
      </rPr>
      <t>C4213</t>
    </r>
  </si>
  <si>
    <r>
      <t xml:space="preserve">13.01.01 - Limpez manual do terreno (c/raspagem superficial) </t>
    </r>
    <r>
      <rPr>
        <b/>
        <sz val="11"/>
        <color indexed="8"/>
        <rFont val="Calibri"/>
        <family val="2"/>
      </rPr>
      <t xml:space="preserve">SINAPI 73948/016 </t>
    </r>
  </si>
  <si>
    <r>
      <t xml:space="preserve">13.01.02 - Locacao convencional de obra, através de gabarito de tabuas corridas pontaletadas a cada 1,50m, sem reaproveitamento </t>
    </r>
    <r>
      <rPr>
        <b/>
        <sz val="11"/>
        <color indexed="8"/>
        <rFont val="Calibri"/>
        <family val="2"/>
      </rPr>
      <t>SINAPI 73992/001</t>
    </r>
  </si>
  <si>
    <r>
      <t xml:space="preserve">13.02.01 - Escavacao manual de cavas(fundacoes rasas,=2,00 m) </t>
    </r>
    <r>
      <rPr>
        <b/>
        <sz val="11"/>
        <color indexed="8"/>
        <rFont val="Calibri"/>
        <family val="2"/>
      </rPr>
      <t>SINAPI 6430</t>
    </r>
  </si>
  <si>
    <r>
      <t xml:space="preserve">13.02.02 - Aterro apiloado(manual) em camadas de 20 cm com material de empréstimo </t>
    </r>
    <r>
      <rPr>
        <b/>
        <sz val="11"/>
        <color indexed="8"/>
        <rFont val="Calibri"/>
        <family val="2"/>
      </rPr>
      <t>SINAPI 73904/001</t>
    </r>
  </si>
  <si>
    <r>
      <t xml:space="preserve">13.02.03 - Compactação manual fundo de valas com maço = 10 Kg </t>
    </r>
    <r>
      <rPr>
        <b/>
        <sz val="11"/>
        <color indexed="8"/>
        <rFont val="Calibri"/>
        <family val="2"/>
      </rPr>
      <t>SINAPI 72857</t>
    </r>
  </si>
  <si>
    <r>
      <t xml:space="preserve">13.02.04 - Transporte de material - Bota-fora, D.M.T = 10,0 Km </t>
    </r>
    <r>
      <rPr>
        <b/>
        <sz val="11"/>
        <color indexed="8"/>
        <rFont val="Calibri"/>
        <family val="2"/>
      </rPr>
      <t>SINAPI 74207/001</t>
    </r>
  </si>
  <si>
    <t>13.03</t>
  </si>
  <si>
    <r>
      <t xml:space="preserve">13.03.01 - Alvenaria em pedra rachao ou pedra de mão, assentada com argamassa traço 1:6 (cimento e areia) </t>
    </r>
    <r>
      <rPr>
        <b/>
        <sz val="11"/>
        <color indexed="8"/>
        <rFont val="Calibri"/>
        <family val="2"/>
      </rPr>
      <t>SINAPI 74053/001</t>
    </r>
  </si>
  <si>
    <r>
      <t xml:space="preserve">Demolição de piso cimentado </t>
    </r>
    <r>
      <rPr>
        <b/>
        <sz val="11"/>
        <rFont val="Calibri"/>
        <family val="2"/>
      </rPr>
      <t>C1064</t>
    </r>
  </si>
  <si>
    <r>
      <t xml:space="preserve">Cumeeira em telha fibro-cimento, tipo calhetão(fixação) </t>
    </r>
    <r>
      <rPr>
        <b/>
        <sz val="11"/>
        <rFont val="Calibri"/>
        <family val="2"/>
      </rPr>
      <t>SINAPI 73744/001</t>
    </r>
  </si>
  <si>
    <r>
      <t xml:space="preserve">Pintura vinil acrílica  semi-brilho com emassamento em paredes internas com 1 demão de massa e 2 demãos de tinta incluindo base seladora </t>
    </r>
    <r>
      <rPr>
        <b/>
        <sz val="11"/>
        <rFont val="Calibri"/>
        <family val="2"/>
      </rPr>
      <t>SINAPI 73954/001</t>
    </r>
  </si>
  <si>
    <r>
      <t xml:space="preserve">Pintura  epoxi com massa em parede interna 1 demão de massa e 2 demãos de tinta incluindo base seladora </t>
    </r>
    <r>
      <rPr>
        <b/>
        <sz val="11"/>
        <rFont val="Calibri"/>
        <family val="2"/>
      </rPr>
      <t>SINAPI 73872/002</t>
    </r>
  </si>
  <si>
    <r>
      <t xml:space="preserve">Placa de vidro liso e=4mm </t>
    </r>
    <r>
      <rPr>
        <b/>
        <sz val="11"/>
        <rFont val="Calibri"/>
        <family val="2"/>
      </rPr>
      <t>SINAPI 72117</t>
    </r>
  </si>
  <si>
    <r>
      <t xml:space="preserve">13.03.02 - Embasamento c/pedra argamassada utilizando arg.cim/areia (baldrame) </t>
    </r>
    <r>
      <rPr>
        <b/>
        <sz val="11"/>
        <color indexed="8"/>
        <rFont val="Calibri"/>
        <family val="2"/>
      </rPr>
      <t xml:space="preserve">SINAPI 6122 </t>
    </r>
  </si>
  <si>
    <r>
      <t xml:space="preserve">13.03.03 - Cinta de amarração em concreto armado fck=20mpa controle c.prep.mecanico na obra, aço(55kg/m3), formas madeira c/ mont/desmon </t>
    </r>
    <r>
      <rPr>
        <b/>
        <sz val="10"/>
        <color indexed="8"/>
        <rFont val="Calibri"/>
        <family val="2"/>
      </rPr>
      <t xml:space="preserve">SINAPI 73995/001 </t>
    </r>
  </si>
  <si>
    <r>
      <t xml:space="preserve">13.03.04 - Lastro de concreto traco 1:3:5, espessura 7cm, preparo mecanico </t>
    </r>
    <r>
      <rPr>
        <b/>
        <sz val="11"/>
        <color indexed="8"/>
        <rFont val="Calibri"/>
        <family val="2"/>
      </rPr>
      <t xml:space="preserve">SINAPI 73907/007 </t>
    </r>
  </si>
  <si>
    <t>13.04</t>
  </si>
  <si>
    <t>13.05</t>
  </si>
  <si>
    <r>
      <t xml:space="preserve">13.04.01 - Alvenaria em tijolo ceramico furado 10x15x20cm, 1/2 vez, assentado em argamassa traco 1:4 (cimento e areia) </t>
    </r>
    <r>
      <rPr>
        <b/>
        <sz val="11"/>
        <color indexed="8"/>
        <rFont val="Calibri"/>
        <family val="2"/>
      </rPr>
      <t>SINAPI 73935/005</t>
    </r>
    <r>
      <rPr>
        <sz val="11"/>
        <color indexed="8"/>
        <rFont val="Calibri"/>
        <family val="2"/>
      </rPr>
      <t xml:space="preserve"> </t>
    </r>
  </si>
  <si>
    <r>
      <t xml:space="preserve">13.05.01 - Estrutura de madeira serrada nao aparelhada, para telhas ceramicas </t>
    </r>
    <r>
      <rPr>
        <b/>
        <sz val="10"/>
        <color indexed="8"/>
        <rFont val="Calibri"/>
        <family val="2"/>
      </rPr>
      <t xml:space="preserve">SINAPI 72076 </t>
    </r>
  </si>
  <si>
    <r>
      <t xml:space="preserve">13.05.02 - Cobertura em telha ceramica tipo plan </t>
    </r>
    <r>
      <rPr>
        <b/>
        <sz val="11"/>
        <color indexed="8"/>
        <rFont val="Calibri"/>
        <family val="2"/>
      </rPr>
      <t xml:space="preserve">SINAPI 73938/002 </t>
    </r>
  </si>
  <si>
    <r>
      <t xml:space="preserve">13.05.03 - Imunizacao madeiramento cobertura com imunizante incolor </t>
    </r>
    <r>
      <rPr>
        <b/>
        <sz val="10"/>
        <color indexed="8"/>
        <rFont val="Calibri"/>
        <family val="2"/>
      </rPr>
      <t xml:space="preserve">SINAPI 55960 </t>
    </r>
  </si>
  <si>
    <r>
      <t xml:space="preserve">13.05.04 - Cumeeira telha cerâmica, emboçada </t>
    </r>
    <r>
      <rPr>
        <b/>
        <sz val="10"/>
        <color indexed="8"/>
        <rFont val="Calibri"/>
        <family val="2"/>
      </rPr>
      <t xml:space="preserve">C4463 </t>
    </r>
  </si>
  <si>
    <t>13.06</t>
  </si>
  <si>
    <t>INTALAÇÕES ELÉTRICAS</t>
  </si>
  <si>
    <t>unid.</t>
  </si>
  <si>
    <r>
      <t xml:space="preserve">13.06.01 - Interruptor simples - 1 tecla - fornecimento e instalacao </t>
    </r>
    <r>
      <rPr>
        <b/>
        <sz val="10"/>
        <color indexed="8"/>
        <rFont val="Calibri"/>
        <family val="2"/>
      </rPr>
      <t xml:space="preserve">SINAPI 72331 </t>
    </r>
  </si>
  <si>
    <r>
      <t xml:space="preserve">13.06.02 - Luminaria tipo calha, de sobrepor, com reator de partida rapida e lampada fluorescente 2x20w, completa, fornecimento e instalacao </t>
    </r>
    <r>
      <rPr>
        <b/>
        <sz val="10"/>
        <color indexed="8"/>
        <rFont val="Calibri"/>
        <family val="2"/>
      </rPr>
      <t xml:space="preserve">SINAPI 73953/002 </t>
    </r>
  </si>
  <si>
    <r>
      <t xml:space="preserve">13.06.03 - Ponto interruptor simples com eletroduto pvc 1/2" e caixa 4x2" </t>
    </r>
    <r>
      <rPr>
        <b/>
        <sz val="10"/>
        <color indexed="8"/>
        <rFont val="Calibri"/>
        <family val="2"/>
      </rPr>
      <t xml:space="preserve">SINAPI 74042/001 </t>
    </r>
  </si>
  <si>
    <t>13.07</t>
  </si>
  <si>
    <r>
      <t xml:space="preserve">13.07.01 - Registro gaveta 3/4" com canopla acabamento cromado simples - fornecim un ento e instalacao </t>
    </r>
    <r>
      <rPr>
        <b/>
        <sz val="10"/>
        <color indexed="8"/>
        <rFont val="Calibri"/>
        <family val="2"/>
      </rPr>
      <t xml:space="preserve">SINAPI 74176/001 </t>
    </r>
  </si>
  <si>
    <r>
      <t xml:space="preserve">13.07.02 - Caixa de inspeção em alvenaria de tijolo maciço 60x60x60cm, revestida internamento com barra lisa (cimento e areia, traço 1:4) e=2,0cm, com tampa pré-moldada de concreto e fundo de concreto 15mpa tipo c – escav ação e confecção </t>
    </r>
    <r>
      <rPr>
        <b/>
        <sz val="10"/>
        <color indexed="8"/>
        <rFont val="Calibri"/>
        <family val="2"/>
      </rPr>
      <t xml:space="preserve">SINAPI 74104/001 </t>
    </r>
  </si>
  <si>
    <r>
      <t xml:space="preserve">13.07.03 - Caixa sifonada pvc 150x150x50mm com grelha redonda branca - fornecimento e instalacao </t>
    </r>
    <r>
      <rPr>
        <b/>
        <sz val="10"/>
        <color indexed="8"/>
        <rFont val="Calibri"/>
        <family val="2"/>
      </rPr>
      <t xml:space="preserve">SINAPI 40777 </t>
    </r>
  </si>
  <si>
    <t xml:space="preserve">m </t>
  </si>
  <si>
    <r>
      <t xml:space="preserve">13.07.04 - Tubo pvc sold. marrom d= 20mm (1/2") </t>
    </r>
    <r>
      <rPr>
        <b/>
        <sz val="11"/>
        <color indexed="8"/>
        <rFont val="Calibri"/>
        <family val="2"/>
      </rPr>
      <t>C2615</t>
    </r>
    <r>
      <rPr>
        <sz val="11"/>
        <color indexed="8"/>
        <rFont val="Calibri"/>
        <family val="2"/>
      </rPr>
      <t xml:space="preserve"> </t>
    </r>
  </si>
  <si>
    <r>
      <t xml:space="preserve">13.07.05 - Ponto de agua fria pvc 1/2" - media 5,00m de tubo de pvc roscavel agua fria 1/2" e 2 joelhos de pvc roscavel 90graus agua fria 1/2" - fornecimento e instalacao </t>
    </r>
    <r>
      <rPr>
        <b/>
        <sz val="10"/>
        <color indexed="8"/>
        <rFont val="Calibri"/>
        <family val="2"/>
      </rPr>
      <t xml:space="preserve">SINAPI 73959/002 </t>
    </r>
  </si>
  <si>
    <t>PT</t>
  </si>
  <si>
    <r>
      <t xml:space="preserve">13.07.07 - Ponto de esgoto pvc 100mm - media 1,10m de tubo pvc esgoto predial dn 100mm e 1 joelho pvc 90graus esgoto predial dn 100mm - fornecimento e instalacao </t>
    </r>
    <r>
      <rPr>
        <b/>
        <sz val="10"/>
        <color indexed="8"/>
        <rFont val="Calibri"/>
        <family val="2"/>
      </rPr>
      <t xml:space="preserve">SINAPI 73958/001 </t>
    </r>
  </si>
  <si>
    <t>13.08</t>
  </si>
  <si>
    <t>13.09</t>
  </si>
  <si>
    <t>ESQUADRIAS</t>
  </si>
  <si>
    <t>13.10</t>
  </si>
  <si>
    <r>
      <t xml:space="preserve">13.07.06 -Torneira cromada longa 1/2" ou 3/4" de parede longa, padrao popular- fornecimento e instalacao </t>
    </r>
    <r>
      <rPr>
        <b/>
        <sz val="10"/>
        <color indexed="8"/>
        <rFont val="Calibri"/>
        <family val="2"/>
      </rPr>
      <t xml:space="preserve">SINAPI 73949/002 </t>
    </r>
  </si>
  <si>
    <r>
      <t xml:space="preserve">13.08.01 - Piso cimentado liso (queimado), traco 1:3 (cimento e areia), 1,5 cm, preparo mecanico, incluso aditivo impermeabilizante </t>
    </r>
    <r>
      <rPr>
        <b/>
        <sz val="10"/>
        <color indexed="8"/>
        <rFont val="Calibri"/>
        <family val="2"/>
      </rPr>
      <t xml:space="preserve">SINAPI 73991/004 </t>
    </r>
  </si>
  <si>
    <r>
      <t xml:space="preserve">13.09.01 - Portao de ferro em chapa plana 14" </t>
    </r>
    <r>
      <rPr>
        <b/>
        <sz val="10"/>
        <color indexed="8"/>
        <rFont val="Calibri"/>
        <family val="2"/>
      </rPr>
      <t xml:space="preserve">SINAPI 68054 </t>
    </r>
  </si>
  <si>
    <r>
      <t xml:space="preserve">13.09.02 - Grade de ferro em barra chata 3/16" </t>
    </r>
    <r>
      <rPr>
        <b/>
        <sz val="10"/>
        <color indexed="8"/>
        <rFont val="Calibri"/>
        <family val="2"/>
      </rPr>
      <t xml:space="preserve">SINAPI 73932/001 </t>
    </r>
  </si>
  <si>
    <r>
      <t xml:space="preserve">13.10.01 - Chapisco em paredes traco 1:4 (cimento e areia), espessura 0,5cm, prep aro mecanico </t>
    </r>
    <r>
      <rPr>
        <b/>
        <sz val="10"/>
        <color indexed="8"/>
        <rFont val="Calibri"/>
        <family val="2"/>
      </rPr>
      <t xml:space="preserve">SINAPI 5974 </t>
    </r>
  </si>
  <si>
    <r>
      <t xml:space="preserve">13.10.02 - Reboco paulista (massa unica) traco 1:6 (cimento e areia), espessura 2,5cm, preparo manual </t>
    </r>
    <r>
      <rPr>
        <b/>
        <sz val="10"/>
        <color indexed="8"/>
        <rFont val="Calibri"/>
        <family val="2"/>
      </rPr>
      <t xml:space="preserve">SINAPI 73927/005 </t>
    </r>
  </si>
  <si>
    <r>
      <t xml:space="preserve">13.10.03 - Emboco traco 1:7 (cimento e areia), espessura 1,5cm, preparo manual </t>
    </r>
    <r>
      <rPr>
        <b/>
        <sz val="10"/>
        <color indexed="8"/>
        <rFont val="Calibri"/>
        <family val="2"/>
      </rPr>
      <t xml:space="preserve">SINAPI 73927/001 </t>
    </r>
  </si>
  <si>
    <r>
      <t xml:space="preserve">13.10.04 - Azulejo 2a 15x15cm fixado com argamassa colante, juntas a prumo, rejun tamento com cimento branco </t>
    </r>
    <r>
      <rPr>
        <b/>
        <sz val="10"/>
        <color indexed="8"/>
        <rFont val="Calibri"/>
        <family val="2"/>
      </rPr>
      <t>SINAPI 5999</t>
    </r>
  </si>
  <si>
    <t>13.11</t>
  </si>
  <si>
    <r>
      <t xml:space="preserve">13.11.01 - Pintura com tinta em po industrializada de cal, pigmento e fixador,três demaos </t>
    </r>
    <r>
      <rPr>
        <b/>
        <sz val="10"/>
        <color indexed="8"/>
        <rFont val="Calibri"/>
        <family val="2"/>
      </rPr>
      <t xml:space="preserve">SINAPI 73791/001 </t>
    </r>
  </si>
  <si>
    <r>
      <t xml:space="preserve">13.11.02 - Pintura esmalte 2 demaos c/1 demao zarcao p/esquadria ferro </t>
    </r>
    <r>
      <rPr>
        <b/>
        <sz val="10"/>
        <color indexed="8"/>
        <rFont val="Calibri"/>
        <family val="2"/>
      </rPr>
      <t xml:space="preserve">SINAPI 6067 </t>
    </r>
  </si>
  <si>
    <t>13.12</t>
  </si>
  <si>
    <r>
      <t xml:space="preserve">13.12.01 - Execução de calçada em concreto 1:3:5 (fck=12 mpa) preparo mecânico, e= 7cm </t>
    </r>
    <r>
      <rPr>
        <b/>
        <sz val="10"/>
        <color indexed="8"/>
        <rFont val="Calibri"/>
        <family val="2"/>
      </rPr>
      <t xml:space="preserve">SINAPI 73892/002 </t>
    </r>
  </si>
  <si>
    <r>
      <t xml:space="preserve">13.12.02 - Piso cimentado liso com po xadrez, espessura 1,5cm, incluso juntas de dilatacao plastica </t>
    </r>
    <r>
      <rPr>
        <b/>
        <sz val="10"/>
        <color indexed="8"/>
        <rFont val="Calibri"/>
        <family val="2"/>
      </rPr>
      <t xml:space="preserve">SINAPI 73676 </t>
    </r>
  </si>
  <si>
    <r>
      <t xml:space="preserve">13.12.03 - Pavimentacao em blocos intertravados de concreto, espessura 6,5 cm, fc k 35mpa, assentados sobre colchao de areia. </t>
    </r>
    <r>
      <rPr>
        <b/>
        <sz val="10"/>
        <color indexed="8"/>
        <rFont val="Calibri"/>
        <family val="2"/>
      </rPr>
      <t xml:space="preserve">SINAPI 73764/004 </t>
    </r>
  </si>
  <si>
    <r>
      <t xml:space="preserve">13.12.04 - Muro com 1,80m de altura chapiscado 02 lados </t>
    </r>
    <r>
      <rPr>
        <b/>
        <sz val="10"/>
        <color indexed="8"/>
        <rFont val="Calibri"/>
        <family val="2"/>
      </rPr>
      <t>08789/ORSE</t>
    </r>
  </si>
  <si>
    <r>
      <t xml:space="preserve">13.12.05 - Limpeza final da obra </t>
    </r>
    <r>
      <rPr>
        <b/>
        <sz val="10"/>
        <color indexed="8"/>
        <rFont val="Calibri"/>
        <family val="2"/>
      </rPr>
      <t xml:space="preserve">SINAPI 9537 </t>
    </r>
  </si>
  <si>
    <t>Coordenação de Infra-Estrutura em Saúde</t>
  </si>
  <si>
    <t>COMPOSIÇÃO DE PREÇO</t>
  </si>
  <si>
    <t>CONSUMO</t>
  </si>
  <si>
    <t>UNID</t>
  </si>
  <si>
    <t>SUB-TOTAL</t>
  </si>
  <si>
    <t>TOTAL PARCIAL</t>
  </si>
  <si>
    <t>BDI</t>
  </si>
  <si>
    <t>%</t>
  </si>
  <si>
    <t>T O T A L</t>
  </si>
  <si>
    <t>GABINETE DO SECRETÁRIO</t>
  </si>
  <si>
    <t>NÚCLEO DE INFRA-ESTRUTURA EM SAÚDE - NIS</t>
  </si>
  <si>
    <t>Obra: CONCLUSÃO DE REFORMA DO HOSPITAL LOCAL MARIANO LUCAS DE SOUSA</t>
  </si>
  <si>
    <t>Endereço: Zona Urbana -BURITI DOS LOPES - PI</t>
  </si>
  <si>
    <t>Município: BURITI DOS LOPES - PI</t>
  </si>
  <si>
    <t>Secretaria Estadual da Saúde</t>
  </si>
  <si>
    <t>COORDENAÇÃO DE INFRA-ESTRUTURA EM SAÚDE</t>
  </si>
  <si>
    <t>Obra: CONCUSÃO DA REFORMA DO HOSPITAL LOCAL MARIANO LUCAS DE SOUSA</t>
  </si>
  <si>
    <t>ITEM</t>
  </si>
  <si>
    <t>DISCRIMINAÇÃO</t>
  </si>
  <si>
    <t>% DO ITEM</t>
  </si>
  <si>
    <t>VALOR DO ITEM</t>
  </si>
  <si>
    <t>30 DIAS</t>
  </si>
  <si>
    <t>60 DIAS</t>
  </si>
  <si>
    <t>90 DIAS</t>
  </si>
  <si>
    <t>120 DIAS</t>
  </si>
  <si>
    <t>TOTAL</t>
  </si>
  <si>
    <t>VALOR</t>
  </si>
  <si>
    <t>1.0</t>
  </si>
  <si>
    <t>2.0</t>
  </si>
  <si>
    <t>3.0</t>
  </si>
  <si>
    <t>INFRA ESTRUTURA</t>
  </si>
  <si>
    <t>4.0</t>
  </si>
  <si>
    <t>5.0</t>
  </si>
  <si>
    <t>6.0</t>
  </si>
  <si>
    <t>INSTALAÇÕES ELÉTRICAS</t>
  </si>
  <si>
    <t>7.0</t>
  </si>
  <si>
    <t>INSTALAÇÕES HID.</t>
  </si>
  <si>
    <t>8.0</t>
  </si>
  <si>
    <t>11.0</t>
  </si>
  <si>
    <t>12.0</t>
  </si>
  <si>
    <t>13.0</t>
  </si>
  <si>
    <t>UNITARIO</t>
  </si>
  <si>
    <t>MAO DE OBRA</t>
  </si>
  <si>
    <t>LEIS SOCIAIS</t>
  </si>
  <si>
    <t>MATERIAIS</t>
  </si>
  <si>
    <t>unid</t>
  </si>
  <si>
    <r>
      <t xml:space="preserve">Colocação de grade do tipo gradil h=90cm </t>
    </r>
    <r>
      <rPr>
        <b/>
        <sz val="11"/>
        <color indexed="8"/>
        <rFont val="Calibri"/>
        <family val="2"/>
      </rPr>
      <t>(COMP. PREÇO)</t>
    </r>
  </si>
  <si>
    <t xml:space="preserve"> </t>
  </si>
  <si>
    <t>9.0</t>
  </si>
  <si>
    <t>10.0</t>
  </si>
  <si>
    <t>Unid.</t>
  </si>
  <si>
    <t>Data: 02/04/2013</t>
  </si>
  <si>
    <t>CRONOGRAMA FÍSICO-FINANCEIRO</t>
  </si>
  <si>
    <t>Endereço: ZONA URBANA DE BURITI DOS LOPES - PI</t>
  </si>
  <si>
    <t>PEDREIRO</t>
  </si>
  <si>
    <t>SERVENTE</t>
  </si>
  <si>
    <t>AREIA MÉDIA</t>
  </si>
  <si>
    <t>CAL HIDRATADA</t>
  </si>
  <si>
    <t>CIMENTO PORTLAND</t>
  </si>
  <si>
    <t>M3</t>
  </si>
  <si>
    <t>KG</t>
  </si>
  <si>
    <t>PORCENTAGEM</t>
  </si>
  <si>
    <r>
      <t xml:space="preserve">Recuperação de esquadria do tipo gradil(portão) </t>
    </r>
    <r>
      <rPr>
        <b/>
        <sz val="11"/>
        <color indexed="8"/>
        <rFont val="Calibri"/>
        <family val="2"/>
      </rPr>
      <t>C1279</t>
    </r>
  </si>
  <si>
    <t>INSTALAÇÕES ELÉTRICAS, COMBATE A INCÊNDIO, Parte-1(já executado caixa, eletroduto, fiação)</t>
  </si>
  <si>
    <t>SERVIÇO: Ponto elétrico para tomada de ar condicionado(tipo conjunto Arstop) C0863</t>
  </si>
  <si>
    <t>SERVIÇO: Colocação de grade do tipo gradil C1426</t>
  </si>
  <si>
    <t>AJUDANTE DE ELETRICISTA</t>
  </si>
  <si>
    <t>ELETRICISTA</t>
  </si>
  <si>
    <t>DISJUNTOR MONOPOLAR 25A</t>
  </si>
  <si>
    <t>H</t>
  </si>
  <si>
    <t>TOMADA 2POLOS E TERRA</t>
  </si>
  <si>
    <r>
      <t xml:space="preserve">Ponto elétrico para tomada 2P+T Universal </t>
    </r>
    <r>
      <rPr>
        <b/>
        <sz val="11"/>
        <rFont val="Calibri"/>
        <family val="2"/>
      </rPr>
      <t>C2484</t>
    </r>
  </si>
  <si>
    <r>
      <t xml:space="preserve">Ponto elétrico para tomada de ar condicionado(tipo conjunto Arstop) </t>
    </r>
    <r>
      <rPr>
        <b/>
        <sz val="11"/>
        <rFont val="Calibri"/>
        <family val="2"/>
      </rPr>
      <t>(</t>
    </r>
    <r>
      <rPr>
        <b/>
        <sz val="11"/>
        <rFont val="Calibri"/>
        <family val="2"/>
      </rPr>
      <t>COMP. PREÇO)</t>
    </r>
  </si>
  <si>
    <r>
      <t xml:space="preserve">Ponto elétrico para interruptor de 1 seção(simples) </t>
    </r>
    <r>
      <rPr>
        <b/>
        <sz val="11"/>
        <rFont val="Calibri"/>
        <family val="2"/>
      </rPr>
      <t>(COMP. PREÇO)</t>
    </r>
  </si>
  <si>
    <t>SERVIÇO: Ponto elétrico para interruptor de 1 seção(simples) C1494</t>
  </si>
  <si>
    <t>INTERRUPTOR 1 TECLA SIMPLES</t>
  </si>
  <si>
    <r>
      <t xml:space="preserve">Ponto elétrico para interruptor de 2 seção(duplo) </t>
    </r>
    <r>
      <rPr>
        <b/>
        <sz val="11"/>
        <rFont val="Calibri"/>
        <family val="2"/>
      </rPr>
      <t>(COMP. PREÇO)</t>
    </r>
  </si>
  <si>
    <t>SERVIÇO: Ponto elétrico para interruptor de 2 seção(duplo) C1479</t>
  </si>
  <si>
    <t>SERVIÇO: Ponto elétrico para luminária fluorescente 2x40w C1666</t>
  </si>
  <si>
    <r>
      <t xml:space="preserve">Ponto elétrico para luminária fluorescente 2x40w </t>
    </r>
    <r>
      <rPr>
        <b/>
        <sz val="11"/>
        <rFont val="Calibri"/>
        <family val="2"/>
      </rPr>
      <t>(COMP. PREÇO)</t>
    </r>
  </si>
  <si>
    <r>
      <t xml:space="preserve">Ponto elétrico para luminária incandescente de 60w </t>
    </r>
    <r>
      <rPr>
        <b/>
        <sz val="11"/>
        <rFont val="Calibri"/>
        <family val="2"/>
      </rPr>
      <t>C1650</t>
    </r>
  </si>
  <si>
    <r>
      <t xml:space="preserve">Ponto elétrico para quadro de distribuição(12 circuitos),com barramento </t>
    </r>
    <r>
      <rPr>
        <b/>
        <sz val="11"/>
        <rFont val="Calibri"/>
        <family val="2"/>
      </rPr>
      <t>(COMP. PREÇO)</t>
    </r>
  </si>
  <si>
    <t>SERVIÇO: Ponto elétrico para quadro de distribuição(12 circuitos),com barramento C2067</t>
  </si>
  <si>
    <t>BARRAMENTO NEUTRO P/ BAIXA TENSÃO</t>
  </si>
  <si>
    <t>BARRAMENTO PRINCIPAL P/ BAIXA TENSÃO</t>
  </si>
  <si>
    <t>BARRAMENTO TERRA P/ BAIXA TENSÃO</t>
  </si>
  <si>
    <t>QUADRO DISTRIBUIÇÃO LUZ</t>
  </si>
  <si>
    <t>AJUDANTE DE CARPINTEIRO</t>
  </si>
  <si>
    <t>CARPINTEIRO</t>
  </si>
  <si>
    <t>SERVIÇO: Porta de abrir  em madeira de cedro lisa, incluindo acessórios, fechadura metálica cromada com maçaneta tipo alavanca e extremidade curva C1977</t>
  </si>
  <si>
    <t>DOBRADIÇA DE FERRO PARA PORTA</t>
  </si>
  <si>
    <t>FECHADURA COMPLETA PARA PORTA</t>
  </si>
  <si>
    <t>GUARNIÇÃO PEROBA 5CM PARA PORTA 1FL.</t>
  </si>
  <si>
    <t>PARAFUSO PARA MADEIRA DE 80MM</t>
  </si>
  <si>
    <r>
      <t xml:space="preserve">Bancada de aço em inox com cuba simples e acessórios </t>
    </r>
    <r>
      <rPr>
        <b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3017</t>
    </r>
  </si>
  <si>
    <r>
      <t xml:space="preserve">Bancada de aço em inox com cuba tripla e acessórios </t>
    </r>
    <r>
      <rPr>
        <b/>
        <sz val="11"/>
        <color indexed="8"/>
        <rFont val="Calibri"/>
        <family val="2"/>
      </rPr>
      <t>C0985/2302</t>
    </r>
  </si>
  <si>
    <r>
      <t xml:space="preserve">Bancada de aço em inox com cuba dupla e acessórios </t>
    </r>
    <r>
      <rPr>
        <b/>
        <sz val="11"/>
        <color indexed="8"/>
        <rFont val="Calibri"/>
        <family val="2"/>
      </rPr>
      <t>C1902</t>
    </r>
  </si>
  <si>
    <t>ABRIGO DE RESÍDUO (CONSTRUÇÃO)</t>
  </si>
  <si>
    <t>DATA-BASE: JANEIRO DE 2013</t>
  </si>
  <si>
    <t>Teresina (PI), 04/04/2013</t>
  </si>
  <si>
    <t>Custo com BDI</t>
  </si>
  <si>
    <t>TOTAL DO PERÍODO COM BDI</t>
  </si>
  <si>
    <t>Data: 04/04/2013</t>
  </si>
  <si>
    <t>Joel Rodrigues Cavalcante</t>
  </si>
  <si>
    <t>Engenheiro civil Crea-1834-D/Pi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</si>
</sst>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&quot;Cr$&quot;* #,##0.00_);_(&quot;Cr$&quot;* \(#,##0.00\);_(&quot;Cr$&quot;* &quot;-&quot;??_);_(@_)"/>
    <numFmt numFmtId="188" formatCode="_(&quot;Cr$&quot;* #,##0_);_(&quot;Cr$&quot;* \(#,##0\);_(&quot;Cr$&quot;* &quot;-&quot;_);_(@_)"/>
    <numFmt numFmtId="189" formatCode="&quot;R$ &quot;#,##0.00"/>
    <numFmt numFmtId="190" formatCode="dd/mm/yy"/>
    <numFmt numFmtId="191" formatCode="[$-416]dddd\,\ d&quot; de &quot;mmmm&quot; de &quot;yyyy"/>
    <numFmt numFmtId="192" formatCode="dd/mm/yy;@"/>
    <numFmt numFmtId="193" formatCode="0&quot;.&quot;00"/>
    <numFmt numFmtId="194" formatCode="0.00000"/>
    <numFmt numFmtId="195" formatCode="0.0000"/>
    <numFmt numFmtId="196" formatCode="0.000"/>
    <numFmt numFmtId="197" formatCode="0.0000000"/>
    <numFmt numFmtId="198" formatCode="0.000000"/>
    <numFmt numFmtId="199" formatCode="\1#,##0;\2#,##0;\3#,##0"/>
    <numFmt numFmtId="200" formatCode="#,##0.00&quot;  &quot;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%"/>
    <numFmt numFmtId="206" formatCode="_(* #,##0.00_);_(* \(#,##0.00\);_(* &quot;-&quot;?????_);_(@_)"/>
    <numFmt numFmtId="207" formatCode="0.0"/>
    <numFmt numFmtId="208" formatCode="#,##0.00;[Red]#,##0.00"/>
    <numFmt numFmtId="209" formatCode="0.0%"/>
    <numFmt numFmtId="210" formatCode="0000"/>
    <numFmt numFmtId="211" formatCode="_(&quot;R$ &quot;* #,##0.00_);_(&quot;R$ &quot;* \(#,##0.00\);_(&quot;R$ &quot;* \-??_);_(@_)"/>
    <numFmt numFmtId="212" formatCode="\$#,##0\ ;\(\$#,##0\)"/>
    <numFmt numFmtId="213" formatCode="#,##0.0"/>
    <numFmt numFmtId="214" formatCode="#,##0.00000"/>
    <numFmt numFmtId="215" formatCode="dd\-mm\-yyyy;@"/>
    <numFmt numFmtId="216" formatCode="#,##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24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21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168" fontId="4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2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211" fontId="4" fillId="0" borderId="0" applyFill="0" applyBorder="0" applyAlignment="0" applyProtection="0"/>
    <xf numFmtId="17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2" fontId="17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Protection="0">
      <alignment vertical="top" wrapText="1"/>
    </xf>
    <xf numFmtId="0" fontId="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3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213" fontId="4" fillId="33" borderId="0" applyBorder="0" applyAlignment="0" applyProtection="0"/>
    <xf numFmtId="3" fontId="17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193" fontId="5" fillId="0" borderId="11" xfId="76" applyNumberFormat="1" applyFont="1" applyFill="1" applyBorder="1" applyAlignment="1">
      <alignment horizontal="left" vertical="center" wrapText="1"/>
      <protection/>
    </xf>
    <xf numFmtId="4" fontId="5" fillId="0" borderId="11" xfId="76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43" fontId="1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0" fontId="8" fillId="0" borderId="0" xfId="0" applyNumberFormat="1" applyFont="1" applyFill="1" applyAlignment="1">
      <alignment vertical="center" wrapText="1"/>
    </xf>
    <xf numFmtId="0" fontId="71" fillId="34" borderId="14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left" vertical="center"/>
    </xf>
    <xf numFmtId="0" fontId="71" fillId="34" borderId="16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72" fillId="34" borderId="16" xfId="0" applyFont="1" applyFill="1" applyBorder="1" applyAlignment="1">
      <alignment horizontal="left" vertical="center"/>
    </xf>
    <xf numFmtId="0" fontId="73" fillId="34" borderId="16" xfId="0" applyFont="1" applyFill="1" applyBorder="1" applyAlignment="1">
      <alignment horizontal="left" vertical="center"/>
    </xf>
    <xf numFmtId="0" fontId="74" fillId="34" borderId="16" xfId="0" applyFont="1" applyFill="1" applyBorder="1" applyAlignment="1">
      <alignment horizontal="left" vertical="center"/>
    </xf>
    <xf numFmtId="0" fontId="75" fillId="34" borderId="16" xfId="0" applyFont="1" applyFill="1" applyBorder="1" applyAlignment="1">
      <alignment horizontal="left" vertical="center"/>
    </xf>
    <xf numFmtId="0" fontId="75" fillId="34" borderId="17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34" borderId="18" xfId="0" applyFont="1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wrapText="1"/>
    </xf>
    <xf numFmtId="0" fontId="71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vertical="center"/>
    </xf>
    <xf numFmtId="0" fontId="7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77" fillId="34" borderId="23" xfId="0" applyFont="1" applyFill="1" applyBorder="1" applyAlignment="1">
      <alignment horizontal="center" vertical="center"/>
    </xf>
    <xf numFmtId="170" fontId="7" fillId="0" borderId="24" xfId="55" applyFont="1" applyFill="1" applyBorder="1" applyAlignment="1">
      <alignment horizontal="right" vertical="center"/>
    </xf>
    <xf numFmtId="193" fontId="12" fillId="0" borderId="25" xfId="76" applyNumberFormat="1" applyFont="1" applyFill="1" applyBorder="1" applyAlignment="1">
      <alignment horizontal="left" wrapText="1"/>
      <protection/>
    </xf>
    <xf numFmtId="0" fontId="7" fillId="0" borderId="24" xfId="0" applyNumberFormat="1" applyFont="1" applyFill="1" applyBorder="1" applyAlignment="1">
      <alignment horizontal="left" wrapText="1"/>
    </xf>
    <xf numFmtId="171" fontId="48" fillId="35" borderId="12" xfId="107" applyFont="1" applyFill="1" applyBorder="1" applyAlignment="1">
      <alignment vertical="center"/>
    </xf>
    <xf numFmtId="171" fontId="1" fillId="0" borderId="12" xfId="107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0" fillId="0" borderId="12" xfId="0" applyNumberFormat="1" applyFont="1" applyFill="1" applyBorder="1" applyAlignment="1">
      <alignment horizontal="left" vertical="top" wrapText="1"/>
    </xf>
    <xf numFmtId="171" fontId="48" fillId="0" borderId="12" xfId="116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1" fontId="48" fillId="0" borderId="12" xfId="107" applyFont="1" applyFill="1" applyBorder="1" applyAlignment="1">
      <alignment vertical="center"/>
    </xf>
    <xf numFmtId="0" fontId="48" fillId="34" borderId="19" xfId="0" applyFont="1" applyFill="1" applyBorder="1" applyAlignment="1">
      <alignment wrapText="1"/>
    </xf>
    <xf numFmtId="0" fontId="48" fillId="34" borderId="0" xfId="0" applyFont="1" applyFill="1" applyBorder="1" applyAlignment="1">
      <alignment wrapText="1"/>
    </xf>
    <xf numFmtId="0" fontId="48" fillId="34" borderId="22" xfId="0" applyFont="1" applyFill="1" applyBorder="1" applyAlignment="1">
      <alignment wrapText="1"/>
    </xf>
    <xf numFmtId="0" fontId="5" fillId="35" borderId="0" xfId="0" applyFont="1" applyFill="1" applyBorder="1" applyAlignment="1">
      <alignment vertical="center" wrapText="1"/>
    </xf>
    <xf numFmtId="171" fontId="48" fillId="35" borderId="12" xfId="107" applyFont="1" applyFill="1" applyBorder="1" applyAlignment="1">
      <alignment horizontal="right" vertical="center"/>
    </xf>
    <xf numFmtId="43" fontId="5" fillId="35" borderId="25" xfId="0" applyNumberFormat="1" applyFont="1" applyFill="1" applyBorder="1" applyAlignment="1">
      <alignment horizontal="right" vertical="center"/>
    </xf>
    <xf numFmtId="170" fontId="5" fillId="35" borderId="0" xfId="0" applyNumberFormat="1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78" fillId="0" borderId="0" xfId="0" applyFont="1" applyAlignment="1">
      <alignment/>
    </xf>
    <xf numFmtId="0" fontId="48" fillId="0" borderId="12" xfId="107" applyNumberFormat="1" applyFont="1" applyFill="1" applyBorder="1" applyAlignment="1">
      <alignment vertical="top" wrapText="1"/>
    </xf>
    <xf numFmtId="171" fontId="48" fillId="0" borderId="12" xfId="89" applyNumberFormat="1" applyFont="1" applyFill="1" applyBorder="1" applyAlignment="1">
      <alignment vertical="center"/>
      <protection/>
    </xf>
    <xf numFmtId="0" fontId="20" fillId="36" borderId="12" xfId="0" applyNumberFormat="1" applyFont="1" applyFill="1" applyBorder="1" applyAlignment="1" quotePrefix="1">
      <alignment horizontal="center" vertical="center" wrapText="1"/>
    </xf>
    <xf numFmtId="0" fontId="21" fillId="36" borderId="12" xfId="107" applyNumberFormat="1" applyFont="1" applyFill="1" applyBorder="1" applyAlignment="1">
      <alignment vertical="top" wrapText="1"/>
    </xf>
    <xf numFmtId="0" fontId="1" fillId="36" borderId="12" xfId="0" applyNumberFormat="1" applyFont="1" applyFill="1" applyBorder="1" applyAlignment="1">
      <alignment horizontal="center" vertical="center" wrapText="1"/>
    </xf>
    <xf numFmtId="171" fontId="48" fillId="36" borderId="12" xfId="107" applyFont="1" applyFill="1" applyBorder="1" applyAlignment="1">
      <alignment horizontal="right" vertical="center"/>
    </xf>
    <xf numFmtId="171" fontId="20" fillId="36" borderId="12" xfId="107" applyFont="1" applyFill="1" applyBorder="1" applyAlignment="1">
      <alignment horizontal="right" vertical="center"/>
    </xf>
    <xf numFmtId="0" fontId="20" fillId="36" borderId="12" xfId="0" applyNumberFormat="1" applyFont="1" applyFill="1" applyBorder="1" applyAlignment="1">
      <alignment horizontal="center" vertical="center" wrapText="1"/>
    </xf>
    <xf numFmtId="0" fontId="21" fillId="36" borderId="12" xfId="107" applyNumberFormat="1" applyFont="1" applyFill="1" applyBorder="1" applyAlignment="1">
      <alignment horizontal="left" vertical="top" wrapText="1"/>
    </xf>
    <xf numFmtId="0" fontId="21" fillId="36" borderId="12" xfId="107" applyNumberFormat="1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left" vertical="center"/>
    </xf>
    <xf numFmtId="2" fontId="51" fillId="35" borderId="29" xfId="0" applyNumberFormat="1" applyFont="1" applyFill="1" applyBorder="1" applyAlignment="1" applyProtection="1">
      <alignment horizontal="left" vertical="center"/>
      <protection/>
    </xf>
    <xf numFmtId="2" fontId="51" fillId="35" borderId="30" xfId="0" applyNumberFormat="1" applyFont="1" applyFill="1" applyBorder="1" applyAlignment="1" applyProtection="1">
      <alignment vertical="center"/>
      <protection/>
    </xf>
    <xf numFmtId="2" fontId="51" fillId="35" borderId="16" xfId="0" applyNumberFormat="1" applyFont="1" applyFill="1" applyBorder="1" applyAlignment="1" applyProtection="1">
      <alignment horizontal="center" vertical="center"/>
      <protection/>
    </xf>
    <xf numFmtId="4" fontId="51" fillId="35" borderId="16" xfId="0" applyNumberFormat="1" applyFont="1" applyFill="1" applyBorder="1" applyAlignment="1" applyProtection="1">
      <alignment horizontal="center" vertical="center"/>
      <protection/>
    </xf>
    <xf numFmtId="4" fontId="51" fillId="35" borderId="31" xfId="0" applyNumberFormat="1" applyFont="1" applyFill="1" applyBorder="1" applyAlignment="1" applyProtection="1">
      <alignment horizontal="center" vertical="center"/>
      <protection/>
    </xf>
    <xf numFmtId="2" fontId="51" fillId="35" borderId="30" xfId="0" applyNumberFormat="1" applyFont="1" applyFill="1" applyBorder="1" applyAlignment="1" applyProtection="1">
      <alignment horizontal="left" vertical="center"/>
      <protection/>
    </xf>
    <xf numFmtId="2" fontId="51" fillId="35" borderId="32" xfId="0" applyNumberFormat="1" applyFont="1" applyFill="1" applyBorder="1" applyAlignment="1" applyProtection="1">
      <alignment vertical="center"/>
      <protection/>
    </xf>
    <xf numFmtId="4" fontId="51" fillId="35" borderId="17" xfId="0" applyNumberFormat="1" applyFont="1" applyFill="1" applyBorder="1" applyAlignment="1" applyProtection="1">
      <alignment horizontal="center" vertical="center"/>
      <protection/>
    </xf>
    <xf numFmtId="4" fontId="51" fillId="35" borderId="33" xfId="0" applyNumberFormat="1" applyFont="1" applyFill="1" applyBorder="1" applyAlignment="1" applyProtection="1">
      <alignment horizontal="center" vertical="center"/>
      <protection/>
    </xf>
    <xf numFmtId="4" fontId="51" fillId="35" borderId="34" xfId="0" applyNumberFormat="1" applyFont="1" applyFill="1" applyBorder="1" applyAlignment="1" applyProtection="1">
      <alignment horizontal="center" vertical="center"/>
      <protection/>
    </xf>
    <xf numFmtId="4" fontId="51" fillId="35" borderId="35" xfId="0" applyNumberFormat="1" applyFont="1" applyFill="1" applyBorder="1" applyAlignment="1" applyProtection="1">
      <alignment horizontal="center" vertical="center"/>
      <protection/>
    </xf>
    <xf numFmtId="2" fontId="51" fillId="35" borderId="36" xfId="0" applyNumberFormat="1" applyFont="1" applyFill="1" applyBorder="1" applyAlignment="1" applyProtection="1">
      <alignment vertical="center"/>
      <protection/>
    </xf>
    <xf numFmtId="0" fontId="24" fillId="0" borderId="0" xfId="69" applyFont="1" applyFill="1">
      <alignment/>
      <protection/>
    </xf>
    <xf numFmtId="171" fontId="24" fillId="0" borderId="0" xfId="111" applyFont="1" applyFill="1" applyAlignment="1">
      <alignment/>
    </xf>
    <xf numFmtId="177" fontId="24" fillId="0" borderId="0" xfId="63" applyFont="1" applyFill="1" applyAlignment="1">
      <alignment/>
    </xf>
    <xf numFmtId="9" fontId="24" fillId="35" borderId="0" xfId="102" applyFont="1" applyFill="1" applyAlignment="1">
      <alignment/>
    </xf>
    <xf numFmtId="171" fontId="24" fillId="35" borderId="0" xfId="111" applyFont="1" applyFill="1" applyAlignment="1">
      <alignment/>
    </xf>
    <xf numFmtId="0" fontId="28" fillId="0" borderId="0" xfId="69" applyFont="1" applyFill="1">
      <alignment/>
      <protection/>
    </xf>
    <xf numFmtId="171" fontId="28" fillId="0" borderId="0" xfId="111" applyFont="1" applyFill="1" applyAlignment="1">
      <alignment/>
    </xf>
    <xf numFmtId="177" fontId="28" fillId="0" borderId="0" xfId="63" applyFont="1" applyFill="1" applyAlignment="1">
      <alignment/>
    </xf>
    <xf numFmtId="9" fontId="28" fillId="35" borderId="0" xfId="102" applyFont="1" applyFill="1" applyAlignment="1">
      <alignment/>
    </xf>
    <xf numFmtId="171" fontId="28" fillId="35" borderId="0" xfId="111" applyFont="1" applyFill="1" applyAlignment="1">
      <alignment/>
    </xf>
    <xf numFmtId="0" fontId="28" fillId="0" borderId="0" xfId="69" applyFont="1" applyFill="1" applyBorder="1" applyAlignment="1">
      <alignment vertical="center"/>
      <protection/>
    </xf>
    <xf numFmtId="0" fontId="28" fillId="0" borderId="0" xfId="69" applyFont="1" applyFill="1" applyBorder="1" applyAlignment="1">
      <alignment horizontal="center" vertical="center"/>
      <protection/>
    </xf>
    <xf numFmtId="177" fontId="28" fillId="0" borderId="0" xfId="63" applyFont="1" applyFill="1" applyBorder="1" applyAlignment="1">
      <alignment horizontal="center" vertical="center"/>
    </xf>
    <xf numFmtId="9" fontId="28" fillId="35" borderId="0" xfId="102" applyFont="1" applyFill="1" applyBorder="1" applyAlignment="1">
      <alignment vertical="center"/>
    </xf>
    <xf numFmtId="0" fontId="28" fillId="35" borderId="0" xfId="69" applyFont="1" applyFill="1" applyBorder="1" applyAlignment="1">
      <alignment horizontal="center" vertical="center"/>
      <protection/>
    </xf>
    <xf numFmtId="177" fontId="28" fillId="0" borderId="12" xfId="63" applyFont="1" applyFill="1" applyBorder="1" applyAlignment="1">
      <alignment/>
    </xf>
    <xf numFmtId="0" fontId="28" fillId="0" borderId="0" xfId="69" applyFont="1" applyFill="1" applyAlignment="1">
      <alignment vertical="center"/>
      <protection/>
    </xf>
    <xf numFmtId="171" fontId="28" fillId="0" borderId="0" xfId="111" applyFont="1" applyFill="1" applyAlignment="1">
      <alignment vertical="center"/>
    </xf>
    <xf numFmtId="177" fontId="28" fillId="0" borderId="0" xfId="63" applyFont="1" applyFill="1" applyAlignment="1">
      <alignment vertical="center"/>
    </xf>
    <xf numFmtId="9" fontId="28" fillId="35" borderId="0" xfId="102" applyFont="1" applyFill="1" applyAlignment="1">
      <alignment vertical="center"/>
    </xf>
    <xf numFmtId="171" fontId="28" fillId="35" borderId="0" xfId="111" applyFont="1" applyFill="1" applyAlignment="1">
      <alignment vertical="center"/>
    </xf>
    <xf numFmtId="0" fontId="29" fillId="0" borderId="12" xfId="69" applyFont="1" applyFill="1" applyBorder="1" applyAlignment="1">
      <alignment horizontal="center" vertical="center"/>
      <protection/>
    </xf>
    <xf numFmtId="0" fontId="29" fillId="0" borderId="12" xfId="69" applyFont="1" applyFill="1" applyBorder="1" applyAlignment="1">
      <alignment vertical="center"/>
      <protection/>
    </xf>
    <xf numFmtId="171" fontId="28" fillId="0" borderId="12" xfId="111" applyFont="1" applyFill="1" applyBorder="1" applyAlignment="1">
      <alignment horizontal="right" vertical="center"/>
    </xf>
    <xf numFmtId="177" fontId="28" fillId="0" borderId="12" xfId="63" applyFont="1" applyFill="1" applyBorder="1" applyAlignment="1">
      <alignment horizontal="right" vertical="center"/>
    </xf>
    <xf numFmtId="0" fontId="28" fillId="0" borderId="12" xfId="102" applyNumberFormat="1" applyFont="1" applyFill="1" applyBorder="1" applyAlignment="1">
      <alignment horizontal="center" vertical="center"/>
    </xf>
    <xf numFmtId="0" fontId="29" fillId="0" borderId="12" xfId="69" applyFont="1" applyFill="1" applyBorder="1" applyAlignment="1">
      <alignment horizontal="left" vertical="center" wrapText="1"/>
      <protection/>
    </xf>
    <xf numFmtId="0" fontId="29" fillId="0" borderId="0" xfId="69" applyFont="1" applyFill="1">
      <alignment/>
      <protection/>
    </xf>
    <xf numFmtId="0" fontId="30" fillId="0" borderId="0" xfId="69" applyFont="1" applyFill="1">
      <alignment/>
      <protection/>
    </xf>
    <xf numFmtId="9" fontId="24" fillId="0" borderId="0" xfId="102" applyFont="1" applyFill="1" applyAlignment="1">
      <alignment/>
    </xf>
    <xf numFmtId="177" fontId="30" fillId="0" borderId="0" xfId="63" applyFont="1" applyFill="1" applyAlignment="1">
      <alignment/>
    </xf>
    <xf numFmtId="2" fontId="51" fillId="35" borderId="15" xfId="0" applyNumberFormat="1" applyFont="1" applyFill="1" applyBorder="1" applyAlignment="1" applyProtection="1">
      <alignment vertical="center"/>
      <protection/>
    </xf>
    <xf numFmtId="2" fontId="51" fillId="35" borderId="16" xfId="0" applyNumberFormat="1" applyFont="1" applyFill="1" applyBorder="1" applyAlignment="1" applyProtection="1">
      <alignment vertical="center"/>
      <protection/>
    </xf>
    <xf numFmtId="2" fontId="51" fillId="35" borderId="17" xfId="0" applyNumberFormat="1" applyFont="1" applyFill="1" applyBorder="1" applyAlignment="1" applyProtection="1">
      <alignment vertical="center"/>
      <protection/>
    </xf>
    <xf numFmtId="2" fontId="51" fillId="35" borderId="0" xfId="0" applyNumberFormat="1" applyFont="1" applyFill="1" applyBorder="1" applyAlignment="1" applyProtection="1">
      <alignment vertical="center"/>
      <protection/>
    </xf>
    <xf numFmtId="196" fontId="51" fillId="35" borderId="37" xfId="0" applyNumberFormat="1" applyFont="1" applyFill="1" applyBorder="1" applyAlignment="1" applyProtection="1">
      <alignment horizontal="center"/>
      <protection/>
    </xf>
    <xf numFmtId="44" fontId="28" fillId="0" borderId="12" xfId="111" applyNumberFormat="1" applyFont="1" applyFill="1" applyBorder="1" applyAlignment="1">
      <alignment horizontal="right" vertical="center"/>
    </xf>
    <xf numFmtId="0" fontId="29" fillId="0" borderId="0" xfId="69" applyFont="1" applyFill="1" applyBorder="1" applyAlignment="1">
      <alignment vertical="center"/>
      <protection/>
    </xf>
    <xf numFmtId="2" fontId="50" fillId="35" borderId="29" xfId="0" applyNumberFormat="1" applyFont="1" applyFill="1" applyBorder="1" applyAlignment="1" applyProtection="1">
      <alignment horizontal="left" vertical="center"/>
      <protection/>
    </xf>
    <xf numFmtId="2" fontId="50" fillId="35" borderId="36" xfId="0" applyNumberFormat="1" applyFont="1" applyFill="1" applyBorder="1" applyAlignment="1" applyProtection="1">
      <alignment vertical="center"/>
      <protection/>
    </xf>
    <xf numFmtId="4" fontId="50" fillId="35" borderId="34" xfId="0" applyNumberFormat="1" applyFont="1" applyFill="1" applyBorder="1" applyAlignment="1" applyProtection="1">
      <alignment horizontal="center" vertical="center"/>
      <protection/>
    </xf>
    <xf numFmtId="216" fontId="51" fillId="35" borderId="16" xfId="0" applyNumberFormat="1" applyFont="1" applyFill="1" applyBorder="1" applyAlignment="1" applyProtection="1">
      <alignment horizontal="center" vertical="center"/>
      <protection/>
    </xf>
    <xf numFmtId="216" fontId="51" fillId="35" borderId="37" xfId="0" applyNumberFormat="1" applyFont="1" applyFill="1" applyBorder="1" applyAlignment="1" applyProtection="1">
      <alignment horizontal="center" vertical="center"/>
      <protection/>
    </xf>
    <xf numFmtId="0" fontId="29" fillId="0" borderId="0" xfId="69" applyFont="1" applyFill="1" applyBorder="1" applyAlignment="1">
      <alignment horizontal="center" vertical="center"/>
      <protection/>
    </xf>
    <xf numFmtId="2" fontId="51" fillId="35" borderId="0" xfId="0" applyNumberFormat="1" applyFont="1" applyFill="1" applyBorder="1" applyAlignment="1" applyProtection="1">
      <alignment horizontal="left" vertical="center"/>
      <protection/>
    </xf>
    <xf numFmtId="4" fontId="51" fillId="35" borderId="0" xfId="0" applyNumberFormat="1" applyFont="1" applyFill="1" applyBorder="1" applyAlignment="1" applyProtection="1">
      <alignment horizontal="center" vertical="center"/>
      <protection/>
    </xf>
    <xf numFmtId="0" fontId="21" fillId="36" borderId="12" xfId="107" applyNumberFormat="1" applyFont="1" applyFill="1" applyBorder="1" applyAlignment="1">
      <alignment horizontal="center" vertical="top" wrapText="1"/>
    </xf>
    <xf numFmtId="171" fontId="20" fillId="0" borderId="12" xfId="107" applyFont="1" applyFill="1" applyBorder="1" applyAlignment="1">
      <alignment horizontal="right" vertical="center"/>
    </xf>
    <xf numFmtId="0" fontId="77" fillId="34" borderId="0" xfId="0" applyFont="1" applyFill="1" applyBorder="1" applyAlignment="1">
      <alignment horizontal="left" vertical="center"/>
    </xf>
    <xf numFmtId="10" fontId="5" fillId="35" borderId="38" xfId="101" applyNumberFormat="1" applyFont="1" applyFill="1" applyBorder="1" applyAlignment="1" applyProtection="1">
      <alignment horizontal="center" vertical="center" wrapText="1"/>
      <protection/>
    </xf>
    <xf numFmtId="0" fontId="5" fillId="35" borderId="39" xfId="99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3" fontId="5" fillId="35" borderId="0" xfId="0" applyNumberFormat="1" applyFont="1" applyFill="1" applyBorder="1" applyAlignment="1">
      <alignment horizontal="right" vertical="center"/>
    </xf>
    <xf numFmtId="43" fontId="7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9" fontId="28" fillId="37" borderId="12" xfId="102" applyFont="1" applyFill="1" applyBorder="1" applyAlignment="1">
      <alignment horizontal="center" vertical="center" wrapText="1"/>
    </xf>
    <xf numFmtId="0" fontId="28" fillId="37" borderId="12" xfId="69" applyFont="1" applyFill="1" applyBorder="1" applyAlignment="1">
      <alignment horizontal="center" vertical="center" wrapText="1"/>
      <protection/>
    </xf>
    <xf numFmtId="0" fontId="29" fillId="37" borderId="12" xfId="69" applyFont="1" applyFill="1" applyBorder="1" applyAlignment="1">
      <alignment vertical="center"/>
      <protection/>
    </xf>
    <xf numFmtId="171" fontId="29" fillId="37" borderId="12" xfId="111" applyFont="1" applyFill="1" applyBorder="1" applyAlignment="1">
      <alignment horizontal="right" vertical="center"/>
    </xf>
    <xf numFmtId="177" fontId="28" fillId="37" borderId="12" xfId="63" applyFont="1" applyFill="1" applyBorder="1" applyAlignment="1">
      <alignment horizontal="right" vertical="center"/>
    </xf>
    <xf numFmtId="2" fontId="28" fillId="37" borderId="12" xfId="102" applyNumberFormat="1" applyFont="1" applyFill="1" applyBorder="1" applyAlignment="1">
      <alignment horizontal="center" vertical="center"/>
    </xf>
    <xf numFmtId="10" fontId="29" fillId="37" borderId="12" xfId="101" applyNumberFormat="1" applyFont="1" applyFill="1" applyBorder="1" applyAlignment="1">
      <alignment horizontal="right" vertical="center"/>
    </xf>
    <xf numFmtId="177" fontId="28" fillId="37" borderId="12" xfId="63" applyFont="1" applyFill="1" applyBorder="1" applyAlignment="1">
      <alignment/>
    </xf>
    <xf numFmtId="0" fontId="29" fillId="37" borderId="12" xfId="69" applyFont="1" applyFill="1" applyBorder="1">
      <alignment/>
      <protection/>
    </xf>
    <xf numFmtId="177" fontId="29" fillId="37" borderId="12" xfId="63" applyFont="1" applyFill="1" applyBorder="1" applyAlignment="1">
      <alignment horizontal="right" vertical="center"/>
    </xf>
    <xf numFmtId="10" fontId="29" fillId="37" borderId="12" xfId="102" applyNumberFormat="1" applyFont="1" applyFill="1" applyBorder="1" applyAlignment="1">
      <alignment horizontal="center" vertical="center"/>
    </xf>
    <xf numFmtId="44" fontId="29" fillId="37" borderId="12" xfId="111" applyNumberFormat="1" applyFont="1" applyFill="1" applyBorder="1" applyAlignment="1">
      <alignment horizontal="right" vertical="center"/>
    </xf>
    <xf numFmtId="10" fontId="29" fillId="37" borderId="12" xfId="111" applyNumberFormat="1" applyFont="1" applyFill="1" applyBorder="1" applyAlignment="1">
      <alignment horizontal="right" vertical="center"/>
    </xf>
    <xf numFmtId="10" fontId="29" fillId="37" borderId="12" xfId="111" applyNumberFormat="1" applyFont="1" applyFill="1" applyBorder="1" applyAlignment="1">
      <alignment horizontal="center" vertical="center"/>
    </xf>
    <xf numFmtId="44" fontId="29" fillId="37" borderId="12" xfId="63" applyNumberFormat="1" applyFont="1" applyFill="1" applyBorder="1" applyAlignment="1">
      <alignment/>
    </xf>
    <xf numFmtId="0" fontId="7" fillId="35" borderId="25" xfId="0" applyNumberFormat="1" applyFont="1" applyFill="1" applyBorder="1" applyAlignment="1">
      <alignment horizontal="left" vertical="center" wrapText="1"/>
    </xf>
    <xf numFmtId="0" fontId="7" fillId="35" borderId="24" xfId="0" applyNumberFormat="1" applyFont="1" applyFill="1" applyBorder="1" applyAlignment="1">
      <alignment horizontal="left" vertical="center" wrapText="1"/>
    </xf>
    <xf numFmtId="0" fontId="5" fillId="0" borderId="12" xfId="9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left" vertical="center"/>
    </xf>
    <xf numFmtId="0" fontId="76" fillId="34" borderId="21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left" vertical="center"/>
    </xf>
    <xf numFmtId="0" fontId="77" fillId="34" borderId="21" xfId="0" applyFont="1" applyFill="1" applyBorder="1" applyAlignment="1">
      <alignment horizontal="left" vertical="center"/>
    </xf>
    <xf numFmtId="193" fontId="6" fillId="0" borderId="13" xfId="76" applyNumberFormat="1" applyFont="1" applyFill="1" applyBorder="1" applyAlignment="1">
      <alignment horizontal="center" vertical="center" wrapText="1"/>
      <protection/>
    </xf>
    <xf numFmtId="193" fontId="6" fillId="0" borderId="25" xfId="76" applyNumberFormat="1" applyFont="1" applyFill="1" applyBorder="1" applyAlignment="1">
      <alignment horizontal="center" vertical="center" wrapText="1"/>
      <protection/>
    </xf>
    <xf numFmtId="193" fontId="6" fillId="0" borderId="24" xfId="76" applyNumberFormat="1" applyFont="1" applyFill="1" applyBorder="1" applyAlignment="1">
      <alignment horizontal="center" vertical="center" wrapText="1"/>
      <protection/>
    </xf>
    <xf numFmtId="193" fontId="12" fillId="0" borderId="25" xfId="76" applyNumberFormat="1" applyFont="1" applyFill="1" applyBorder="1" applyAlignment="1">
      <alignment horizontal="center" wrapText="1"/>
      <protection/>
    </xf>
    <xf numFmtId="193" fontId="12" fillId="0" borderId="24" xfId="76" applyNumberFormat="1" applyFont="1" applyFill="1" applyBorder="1" applyAlignment="1">
      <alignment horizontal="center" wrapText="1"/>
      <protection/>
    </xf>
    <xf numFmtId="193" fontId="12" fillId="0" borderId="13" xfId="76" applyNumberFormat="1" applyFont="1" applyFill="1" applyBorder="1" applyAlignment="1">
      <alignment horizontal="left" wrapText="1"/>
      <protection/>
    </xf>
    <xf numFmtId="193" fontId="12" fillId="0" borderId="25" xfId="76" applyNumberFormat="1" applyFont="1" applyFill="1" applyBorder="1" applyAlignment="1">
      <alignment horizontal="left" wrapText="1"/>
      <protection/>
    </xf>
    <xf numFmtId="193" fontId="5" fillId="0" borderId="11" xfId="76" applyNumberFormat="1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5" fillId="35" borderId="12" xfId="99" applyNumberFormat="1" applyFont="1" applyFill="1" applyBorder="1" applyAlignment="1" applyProtection="1">
      <alignment horizontal="center" vertical="center" wrapText="1"/>
      <protection/>
    </xf>
    <xf numFmtId="0" fontId="5" fillId="0" borderId="12" xfId="76" applyNumberFormat="1" applyFont="1" applyFill="1" applyBorder="1" applyAlignment="1">
      <alignment horizontal="center" vertical="center" wrapText="1"/>
      <protection/>
    </xf>
    <xf numFmtId="0" fontId="49" fillId="0" borderId="39" xfId="0" applyNumberFormat="1" applyFont="1" applyFill="1" applyBorder="1" applyAlignment="1">
      <alignment horizontal="center" vertical="center" wrapText="1"/>
    </xf>
    <xf numFmtId="0" fontId="49" fillId="0" borderId="38" xfId="0" applyNumberFormat="1" applyFont="1" applyFill="1" applyBorder="1" applyAlignment="1">
      <alignment horizontal="center" vertical="center" wrapText="1"/>
    </xf>
    <xf numFmtId="0" fontId="49" fillId="0" borderId="37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28" fillId="37" borderId="13" xfId="69" applyFont="1" applyFill="1" applyBorder="1" applyAlignment="1">
      <alignment horizontal="center" vertical="center" wrapText="1"/>
      <protection/>
    </xf>
    <xf numFmtId="0" fontId="28" fillId="37" borderId="24" xfId="69" applyFont="1" applyFill="1" applyBorder="1" applyAlignment="1">
      <alignment horizontal="center" vertical="center" wrapText="1"/>
      <protection/>
    </xf>
    <xf numFmtId="193" fontId="28" fillId="0" borderId="13" xfId="78" applyNumberFormat="1" applyFont="1" applyFill="1" applyBorder="1" applyAlignment="1">
      <alignment horizontal="left" vertical="center" wrapText="1"/>
      <protection/>
    </xf>
    <xf numFmtId="193" fontId="28" fillId="0" borderId="25" xfId="78" applyNumberFormat="1" applyFont="1" applyFill="1" applyBorder="1" applyAlignment="1">
      <alignment horizontal="left" vertical="center" wrapText="1"/>
      <protection/>
    </xf>
    <xf numFmtId="4" fontId="28" fillId="0" borderId="12" xfId="78" applyNumberFormat="1" applyFont="1" applyFill="1" applyBorder="1" applyAlignment="1">
      <alignment horizontal="left" vertical="center" wrapText="1"/>
      <protection/>
    </xf>
    <xf numFmtId="4" fontId="28" fillId="0" borderId="13" xfId="78" applyNumberFormat="1" applyFont="1" applyFill="1" applyBorder="1" applyAlignment="1">
      <alignment horizontal="left" vertical="center" wrapText="1"/>
      <protection/>
    </xf>
    <xf numFmtId="4" fontId="28" fillId="0" borderId="25" xfId="78" applyNumberFormat="1" applyFont="1" applyFill="1" applyBorder="1" applyAlignment="1">
      <alignment horizontal="left" vertical="center" wrapText="1"/>
      <protection/>
    </xf>
    <xf numFmtId="4" fontId="28" fillId="0" borderId="24" xfId="78" applyNumberFormat="1" applyFont="1" applyFill="1" applyBorder="1" applyAlignment="1">
      <alignment horizontal="left" vertical="center" wrapText="1"/>
      <protection/>
    </xf>
    <xf numFmtId="0" fontId="28" fillId="37" borderId="39" xfId="69" applyFont="1" applyFill="1" applyBorder="1" applyAlignment="1">
      <alignment horizontal="center" vertical="center" wrapText="1"/>
      <protection/>
    </xf>
    <xf numFmtId="0" fontId="28" fillId="37" borderId="38" xfId="69" applyFont="1" applyFill="1" applyBorder="1" applyAlignment="1">
      <alignment horizontal="center" vertical="center" wrapText="1"/>
      <protection/>
    </xf>
    <xf numFmtId="177" fontId="28" fillId="37" borderId="39" xfId="63" applyFont="1" applyFill="1" applyBorder="1" applyAlignment="1">
      <alignment horizontal="center" vertical="center"/>
    </xf>
    <xf numFmtId="177" fontId="28" fillId="37" borderId="38" xfId="63" applyFont="1" applyFill="1" applyBorder="1" applyAlignment="1">
      <alignment horizontal="center" vertical="center"/>
    </xf>
    <xf numFmtId="177" fontId="28" fillId="37" borderId="39" xfId="63" applyFont="1" applyFill="1" applyBorder="1" applyAlignment="1">
      <alignment horizontal="center" vertical="center" wrapText="1"/>
    </xf>
    <xf numFmtId="177" fontId="28" fillId="37" borderId="38" xfId="63" applyFont="1" applyFill="1" applyBorder="1" applyAlignment="1">
      <alignment horizontal="center" vertical="center" wrapText="1"/>
    </xf>
    <xf numFmtId="0" fontId="24" fillId="0" borderId="41" xfId="69" applyFont="1" applyFill="1" applyBorder="1" applyAlignment="1">
      <alignment horizontal="center"/>
      <protection/>
    </xf>
    <xf numFmtId="0" fontId="4" fillId="0" borderId="14" xfId="69" applyBorder="1">
      <alignment/>
      <protection/>
    </xf>
    <xf numFmtId="0" fontId="4" fillId="0" borderId="15" xfId="69" applyBorder="1">
      <alignment/>
      <protection/>
    </xf>
    <xf numFmtId="0" fontId="4" fillId="0" borderId="30" xfId="69" applyBorder="1">
      <alignment/>
      <protection/>
    </xf>
    <xf numFmtId="0" fontId="4" fillId="0" borderId="0" xfId="69" applyBorder="1">
      <alignment/>
      <protection/>
    </xf>
    <xf numFmtId="0" fontId="4" fillId="0" borderId="16" xfId="69" applyBorder="1">
      <alignment/>
      <protection/>
    </xf>
    <xf numFmtId="0" fontId="4" fillId="0" borderId="32" xfId="69" applyBorder="1">
      <alignment/>
      <protection/>
    </xf>
    <xf numFmtId="0" fontId="4" fillId="0" borderId="18" xfId="69" applyBorder="1">
      <alignment/>
      <protection/>
    </xf>
    <xf numFmtId="0" fontId="4" fillId="0" borderId="17" xfId="69" applyBorder="1">
      <alignment/>
      <protection/>
    </xf>
    <xf numFmtId="177" fontId="25" fillId="0" borderId="42" xfId="63" applyFont="1" applyFill="1" applyBorder="1" applyAlignment="1">
      <alignment horizontal="center" vertical="center" wrapText="1"/>
    </xf>
    <xf numFmtId="177" fontId="25" fillId="0" borderId="12" xfId="63" applyFont="1" applyFill="1" applyBorder="1" applyAlignment="1">
      <alignment horizontal="center" vertical="center" wrapText="1"/>
    </xf>
    <xf numFmtId="177" fontId="25" fillId="0" borderId="43" xfId="63" applyFont="1" applyFill="1" applyBorder="1" applyAlignment="1">
      <alignment horizontal="center" vertical="center" wrapText="1"/>
    </xf>
    <xf numFmtId="171" fontId="26" fillId="0" borderId="44" xfId="111" applyFont="1" applyFill="1" applyBorder="1" applyAlignment="1">
      <alignment horizontal="center" vertical="center"/>
    </xf>
    <xf numFmtId="171" fontId="26" fillId="0" borderId="45" xfId="111" applyFont="1" applyFill="1" applyBorder="1" applyAlignment="1">
      <alignment horizontal="center" vertical="center"/>
    </xf>
    <xf numFmtId="171" fontId="26" fillId="0" borderId="46" xfId="111" applyFont="1" applyFill="1" applyBorder="1" applyAlignment="1">
      <alignment horizontal="center" vertical="center"/>
    </xf>
    <xf numFmtId="171" fontId="26" fillId="0" borderId="13" xfId="111" applyFont="1" applyFill="1" applyBorder="1" applyAlignment="1">
      <alignment horizontal="center" vertical="center"/>
    </xf>
    <xf numFmtId="171" fontId="26" fillId="0" borderId="25" xfId="111" applyFont="1" applyFill="1" applyBorder="1" applyAlignment="1">
      <alignment horizontal="center" vertical="center"/>
    </xf>
    <xf numFmtId="171" fontId="26" fillId="0" borderId="47" xfId="111" applyFont="1" applyFill="1" applyBorder="1" applyAlignment="1">
      <alignment horizontal="center" vertical="center"/>
    </xf>
    <xf numFmtId="171" fontId="12" fillId="0" borderId="48" xfId="111" applyFont="1" applyFill="1" applyBorder="1" applyAlignment="1">
      <alignment horizontal="center" vertical="center"/>
    </xf>
    <xf numFmtId="171" fontId="12" fillId="0" borderId="49" xfId="111" applyFont="1" applyFill="1" applyBorder="1" applyAlignment="1">
      <alignment horizontal="center" vertical="center"/>
    </xf>
    <xf numFmtId="171" fontId="12" fillId="0" borderId="50" xfId="111" applyFont="1" applyFill="1" applyBorder="1" applyAlignment="1">
      <alignment horizontal="center" vertical="center"/>
    </xf>
    <xf numFmtId="193" fontId="27" fillId="0" borderId="13" xfId="78" applyNumberFormat="1" applyFont="1" applyFill="1" applyBorder="1" applyAlignment="1">
      <alignment horizontal="center" vertical="center" wrapText="1"/>
      <protection/>
    </xf>
    <xf numFmtId="193" fontId="27" fillId="0" borderId="25" xfId="78" applyNumberFormat="1" applyFont="1" applyFill="1" applyBorder="1" applyAlignment="1">
      <alignment horizontal="center" vertical="center" wrapText="1"/>
      <protection/>
    </xf>
    <xf numFmtId="193" fontId="27" fillId="0" borderId="24" xfId="78" applyNumberFormat="1" applyFont="1" applyFill="1" applyBorder="1" applyAlignment="1">
      <alignment horizontal="center" vertical="center" wrapText="1"/>
      <protection/>
    </xf>
    <xf numFmtId="2" fontId="51" fillId="35" borderId="30" xfId="0" applyNumberFormat="1" applyFont="1" applyFill="1" applyBorder="1" applyAlignment="1" applyProtection="1">
      <alignment horizontal="left" vertical="center"/>
      <protection/>
    </xf>
    <xf numFmtId="2" fontId="51" fillId="35" borderId="0" xfId="0" applyNumberFormat="1" applyFont="1" applyFill="1" applyBorder="1" applyAlignment="1" applyProtection="1">
      <alignment horizontal="left" vertical="center"/>
      <protection/>
    </xf>
    <xf numFmtId="2" fontId="23" fillId="38" borderId="29" xfId="0" applyNumberFormat="1" applyFont="1" applyFill="1" applyBorder="1" applyAlignment="1" applyProtection="1">
      <alignment horizontal="left" vertical="center" wrapText="1"/>
      <protection/>
    </xf>
    <xf numFmtId="0" fontId="78" fillId="38" borderId="36" xfId="0" applyFont="1" applyFill="1" applyBorder="1" applyAlignment="1">
      <alignment vertical="center" wrapText="1"/>
    </xf>
    <xf numFmtId="0" fontId="78" fillId="38" borderId="51" xfId="0" applyFont="1" applyFill="1" applyBorder="1" applyAlignment="1">
      <alignment vertical="center" wrapText="1"/>
    </xf>
    <xf numFmtId="2" fontId="50" fillId="35" borderId="29" xfId="0" applyNumberFormat="1" applyFont="1" applyFill="1" applyBorder="1" applyAlignment="1" applyProtection="1">
      <alignment horizontal="center"/>
      <protection/>
    </xf>
    <xf numFmtId="2" fontId="50" fillId="35" borderId="52" xfId="0" applyNumberFormat="1" applyFont="1" applyFill="1" applyBorder="1" applyAlignment="1" applyProtection="1">
      <alignment horizontal="center"/>
      <protection/>
    </xf>
    <xf numFmtId="0" fontId="50" fillId="35" borderId="53" xfId="0" applyNumberFormat="1" applyFont="1" applyFill="1" applyBorder="1" applyAlignment="1" applyProtection="1">
      <alignment horizontal="center" vertical="center" wrapText="1"/>
      <protection/>
    </xf>
    <xf numFmtId="0" fontId="50" fillId="35" borderId="54" xfId="0" applyNumberFormat="1" applyFont="1" applyFill="1" applyBorder="1" applyAlignment="1" applyProtection="1">
      <alignment horizontal="center" vertical="center" wrapText="1"/>
      <protection/>
    </xf>
    <xf numFmtId="2" fontId="50" fillId="35" borderId="53" xfId="0" applyNumberFormat="1" applyFont="1" applyFill="1" applyBorder="1" applyAlignment="1" applyProtection="1">
      <alignment horizontal="center" vertical="center" wrapText="1"/>
      <protection/>
    </xf>
    <xf numFmtId="2" fontId="50" fillId="35" borderId="54" xfId="0" applyNumberFormat="1" applyFont="1" applyFill="1" applyBorder="1" applyAlignment="1" applyProtection="1">
      <alignment horizontal="center" vertical="center" wrapText="1"/>
      <protection/>
    </xf>
    <xf numFmtId="2" fontId="50" fillId="35" borderId="55" xfId="0" applyNumberFormat="1" applyFont="1" applyFill="1" applyBorder="1" applyAlignment="1" applyProtection="1">
      <alignment horizontal="center" vertical="center" wrapText="1"/>
      <protection/>
    </xf>
    <xf numFmtId="2" fontId="50" fillId="35" borderId="56" xfId="0" applyNumberFormat="1" applyFont="1" applyFill="1" applyBorder="1" applyAlignment="1" applyProtection="1">
      <alignment horizontal="center" vertical="center" wrapText="1"/>
      <protection/>
    </xf>
    <xf numFmtId="0" fontId="51" fillId="35" borderId="12" xfId="0" applyFont="1" applyFill="1" applyBorder="1" applyAlignment="1">
      <alignment horizontal="center" vertical="center"/>
    </xf>
    <xf numFmtId="0" fontId="52" fillId="35" borderId="57" xfId="0" applyFont="1" applyFill="1" applyBorder="1" applyAlignment="1">
      <alignment horizontal="center" vertical="center" wrapText="1"/>
    </xf>
    <xf numFmtId="0" fontId="52" fillId="35" borderId="58" xfId="0" applyFont="1" applyFill="1" applyBorder="1" applyAlignment="1">
      <alignment horizontal="center" vertical="center" wrapText="1"/>
    </xf>
    <xf numFmtId="0" fontId="52" fillId="35" borderId="59" xfId="0" applyFont="1" applyFill="1" applyBorder="1" applyAlignment="1">
      <alignment horizontal="center" vertical="center" wrapText="1"/>
    </xf>
    <xf numFmtId="0" fontId="52" fillId="35" borderId="6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61" xfId="0" applyFont="1" applyFill="1" applyBorder="1" applyAlignment="1">
      <alignment horizontal="center" vertical="center" wrapText="1"/>
    </xf>
    <xf numFmtId="0" fontId="53" fillId="35" borderId="57" xfId="0" applyFont="1" applyFill="1" applyBorder="1" applyAlignment="1">
      <alignment horizontal="center" vertical="center" wrapText="1"/>
    </xf>
    <xf numFmtId="0" fontId="53" fillId="35" borderId="58" xfId="0" applyFont="1" applyFill="1" applyBorder="1" applyAlignment="1">
      <alignment horizontal="center" vertical="center" wrapText="1"/>
    </xf>
    <xf numFmtId="0" fontId="53" fillId="35" borderId="59" xfId="0" applyFont="1" applyFill="1" applyBorder="1" applyAlignment="1">
      <alignment horizontal="center" vertical="center" wrapText="1"/>
    </xf>
    <xf numFmtId="0" fontId="53" fillId="35" borderId="6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6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left" vertical="center"/>
    </xf>
    <xf numFmtId="0" fontId="51" fillId="35" borderId="25" xfId="0" applyFont="1" applyFill="1" applyBorder="1" applyAlignment="1">
      <alignment horizontal="left" vertical="center"/>
    </xf>
    <xf numFmtId="0" fontId="51" fillId="35" borderId="24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 wrapText="1"/>
    </xf>
    <xf numFmtId="0" fontId="51" fillId="35" borderId="25" xfId="0" applyFont="1" applyFill="1" applyBorder="1" applyAlignment="1">
      <alignment horizontal="left" vertical="center" wrapText="1"/>
    </xf>
    <xf numFmtId="0" fontId="51" fillId="35" borderId="24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1" xfId="34"/>
    <cellStyle name="Cabeçalho 2" xfId="35"/>
    <cellStyle name="Cálculo" xfId="36"/>
    <cellStyle name="Célula de Verificação" xfId="37"/>
    <cellStyle name="Célula Vinculada" xfId="38"/>
    <cellStyle name="Comma 2" xfId="39"/>
    <cellStyle name="Comma0" xfId="40"/>
    <cellStyle name="Dat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Fixo" xfId="49"/>
    <cellStyle name="Hyperlink" xfId="50"/>
    <cellStyle name="Hyperlink 2" xfId="51"/>
    <cellStyle name="Followed Hyperlink" xfId="52"/>
    <cellStyle name="Incorreto" xfId="53"/>
    <cellStyle name="Indefinido" xfId="54"/>
    <cellStyle name="Currency" xfId="55"/>
    <cellStyle name="Currency [0]" xfId="56"/>
    <cellStyle name="Moeda 2" xfId="57"/>
    <cellStyle name="Moeda 2 2" xfId="58"/>
    <cellStyle name="Moeda 2 2 2" xfId="59"/>
    <cellStyle name="Moeda 2 3" xfId="60"/>
    <cellStyle name="Moeda 3" xfId="61"/>
    <cellStyle name="Moeda 3 2" xfId="62"/>
    <cellStyle name="Moeda 4" xfId="63"/>
    <cellStyle name="Moeda 5" xfId="64"/>
    <cellStyle name="Moeda 6" xfId="65"/>
    <cellStyle name="Moeda0" xfId="66"/>
    <cellStyle name="mpenho" xfId="67"/>
    <cellStyle name="Neutra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2" xfId="76"/>
    <cellStyle name="Normal 2 2" xfId="77"/>
    <cellStyle name="Normal 2 2 2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9" xfId="85"/>
    <cellStyle name="Normal 2_Comparação" xfId="86"/>
    <cellStyle name="Normal 3" xfId="87"/>
    <cellStyle name="Normal 3 2" xfId="88"/>
    <cellStyle name="Normal 3 2 2" xfId="89"/>
    <cellStyle name="Normal 4" xfId="90"/>
    <cellStyle name="Normal 4 2" xfId="91"/>
    <cellStyle name="Normal 4 3" xfId="92"/>
    <cellStyle name="Normal 5" xfId="93"/>
    <cellStyle name="Normal 5 2" xfId="94"/>
    <cellStyle name="Normal 6" xfId="95"/>
    <cellStyle name="Normal 7" xfId="96"/>
    <cellStyle name="Normal 8" xfId="97"/>
    <cellStyle name="Normal 9" xfId="98"/>
    <cellStyle name="Normal_ORÇAMENTO-HAB" xfId="99"/>
    <cellStyle name="Nota" xfId="100"/>
    <cellStyle name="Percent" xfId="101"/>
    <cellStyle name="Porcentagem 2" xfId="102"/>
    <cellStyle name="Porcentagem 2 2" xfId="103"/>
    <cellStyle name="Porcentagem 3" xfId="104"/>
    <cellStyle name="Porcentagem 4" xfId="105"/>
    <cellStyle name="Saída" xfId="106"/>
    <cellStyle name="Comma" xfId="107"/>
    <cellStyle name="Comma [0]" xfId="108"/>
    <cellStyle name="Separador de milhares 10" xfId="109"/>
    <cellStyle name="Separador de milhares 2" xfId="110"/>
    <cellStyle name="Separador de milhares 2 2" xfId="111"/>
    <cellStyle name="Separador de milhares 2 2 2" xfId="112"/>
    <cellStyle name="Separador de milhares 2 2 3" xfId="113"/>
    <cellStyle name="Separador de milhares 2 2_PREÇOS SINAPI_ok_271109" xfId="114"/>
    <cellStyle name="Separador de milhares 2 3" xfId="115"/>
    <cellStyle name="Separador de milhares 3" xfId="116"/>
    <cellStyle name="Separador de milhares 4" xfId="117"/>
    <cellStyle name="Separador de milhares 4 2" xfId="118"/>
    <cellStyle name="Separador de milhares 4 2 2" xfId="119"/>
    <cellStyle name="Separador de milhares 5" xfId="120"/>
    <cellStyle name="Separador de milhares 6" xfId="121"/>
    <cellStyle name="Separador de milhares 7" xfId="122"/>
    <cellStyle name="Separador de milhares 8" xfId="123"/>
    <cellStyle name="Separador de milhares 9" xfId="124"/>
    <cellStyle name="Texto de Aviso" xfId="125"/>
    <cellStyle name="Texto Explicativo" xfId="126"/>
    <cellStyle name="Título" xfId="127"/>
    <cellStyle name="Título 1" xfId="128"/>
    <cellStyle name="Título 1 1" xfId="129"/>
    <cellStyle name="Título 2" xfId="130"/>
    <cellStyle name="Título 3" xfId="131"/>
    <cellStyle name="Título 4" xfId="132"/>
    <cellStyle name="Total" xfId="133"/>
    <cellStyle name="Vírgula" xfId="134"/>
    <cellStyle name="Vírgula0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2228850</xdr:colOff>
      <xdr:row>6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676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76200</xdr:rowOff>
    </xdr:from>
    <xdr:to>
      <xdr:col>2</xdr:col>
      <xdr:colOff>238125</xdr:colOff>
      <xdr:row>3</xdr:row>
      <xdr:rowOff>304800</xdr:rowOff>
    </xdr:to>
    <xdr:pic>
      <xdr:nvPicPr>
        <xdr:cNvPr id="1" name="Picture 39" descr="Logomarca Terra Queri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2047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9525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76475" y="0"/>
          <a:ext cx="2505075" cy="11430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>
    <xdr:from>
      <xdr:col>0</xdr:col>
      <xdr:colOff>142875</xdr:colOff>
      <xdr:row>0</xdr:row>
      <xdr:rowOff>47625</xdr:rowOff>
    </xdr:from>
    <xdr:to>
      <xdr:col>0</xdr:col>
      <xdr:colOff>2114550</xdr:colOff>
      <xdr:row>5</xdr:row>
      <xdr:rowOff>142875</xdr:rowOff>
    </xdr:to>
    <xdr:pic>
      <xdr:nvPicPr>
        <xdr:cNvPr id="2" name="Picture 39" descr="Logomarca Terra Queri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Desktop\STAFF\CPU%20-%20Orla%20Rio%20S&#227;o%20Nicolau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NONATO\CONFIG~1\Temp\Rar$DI04.516\ORCAMENTO%20APS%20TIPO%20IV%20-%20APS%20LUIS%20CORREI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oca\drive%20c\PTRAB\modelo\fichas%20de%20composicao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du-corre&#231;&#227;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NONATO\Desktop\CPU%20-%20Orla%20Rio%20S&#227;o%20Nicolau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NONATO\Desktop\STAFF\CPU%20-%20Orla%20Rio%20S&#227;o%20Nicolau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00535\dyna01\ClaudioFerreira\Excel\OR96088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00535\c$\Documents%20and%20Settings\C%20arlos%20%20Machado\My%20Documents\Disco%201\BR-262-MS(3)\Anexos%20PGQ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me\c\Users\user\Documents\PenDrive\Nova%20Pasta\Planilha_mobiliza&#231;&#227;o_e_desmobiliza&#231;&#227;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&#201;BORA\LICITA&#199;&#213;ES\SEC.%20SA&#218;DE\TP%2001-2011%20A.%20ALMEIDA\Breij&#227;o%20e%20Letreiro\proposta\PROPOST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BAHIA\6&#170;%20S.R\ABAR&#201;\DIAGN&#211;STICOS_REV1\or&#231;amentos%20e%20especifica&#231;&#245;es\casa%20de%20quimica-banh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00535\c$\PATO%20-%20BR%20-%20425%20aditiv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Assun&#231;&#227;o%20do%20Piau&#237;\Funasa\AguaEscola\Or&#231;amento_AGUAESCOLA_ASSUN&#199;&#195;ODOPIAUI_D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Incra\Pt-2008\PROJETO_SAA_INCRA_JF\MARCOS%20DAVI\INCRA\Batalha\Congo\SAA-2008-BATALHA_LOC.%20CONGO_INCRA-M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Pernambuco\OR&#199;AMENTOS_REV1\CABROBO\Documents%20and%20Settings\Baptista\Meus%20documentos\Planacon\INCRA\Incra%20Po&#231;os\Or&#231;amentos\Or&#231;amentos%20corrigidos\01-SAA-2007-INCRA-Curvinha_Og_F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&#201;BORA\LICITA&#199;&#213;ES\SEC.%20SA&#218;DE\TP%2011-2011%20URU&#199;UI\PROPOST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&#201;BORA\LICITA&#199;&#213;ES\GILBUES%20PLAN%20oasis%20ESTRADA%20TP%2006%20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CC-07.08%20-%20Farm&#225;cia%20Parnaiba%20EXPANDIR%20ENG.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Santana%20do%20Piau&#237;\Pt-2006\funasa2006\SAA%20135%20mil\rev01\SAA-Santana-Or&#231;amentoREV01_D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Piracuruca\Pt-2007\Pra&#231;a%20245820-97\Projeto_245820-97\Rev2\Turismo%20no%20Brasil%202007_Piracuruca_Or&#231;amento_AC_Rev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INALDO\PREFEITURA%20MUN.%20DE%20FLORIANO\OR&#199;AMENTOS%20SET_2009\SEC.%20DE%20ADMINISTRA&#199;&#195;O\Or&#231;.Sec.Administra&#231;&#227;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quivos\Pernambuco\OR&#199;AMENTOS_REV1\CABROBO\Or&#231;amento_SAA_CABROB&#211;_R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_1\tec1\ARQ\SOLOTEC\BR-476\VIGA\ANALIS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Serra%20Talhada\My%20Documents\Obras\Serra%20Talhada\OBRAS\BR_316\PTRAB\PTrab8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adj\c\Ten%20Reginaldo\OBRAS\BR-316\OBRAS\BR_316\PTRAB\PTrab8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BR-316%20300.000\OBRAS\BR_316\PTRAB\PTrab8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Ptrabconv\OBRAS\BR_316\PTRAB\OBRAS\BR_316\PTRAB\PTrab8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EL.%20JOSE%20DIAS\AV.%20JUSCELINO\ORCAMENTO%20AVENIDA%20JK%20-%20QUIOSQUES%20o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NONATO\Desktop\STAFF\or&#231;amento%20centro%20de%20artesa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.S. BDI"/>
      <sheetName val="Composições"/>
      <sheetName val="Comp - Instalações"/>
      <sheetName val="Orçamento"/>
      <sheetName val="Cronogram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 SINTETICO"/>
      <sheetName val="COMPOSIÇÃO"/>
      <sheetName val="CRONOGRAMA"/>
      <sheetName val="CRONOGRAMA (COM COMPLEMENTO)"/>
      <sheetName val="orçamento complementar"/>
      <sheetName val="Cronograma complementar"/>
      <sheetName val="SUB ESTAÇÃO SINTETIC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omp1"/>
      <sheetName val="comp2"/>
      <sheetName val="comp3"/>
      <sheetName val="comp4"/>
      <sheetName val="comp5"/>
      <sheetName val="comp6"/>
      <sheetName val="comp7"/>
      <sheetName val="comp8"/>
      <sheetName val="comp9"/>
      <sheetName val="comp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sumos _não imprimir_"/>
      <sheetName val="Capa"/>
      <sheetName val="Quantitativos"/>
      <sheetName val="Orçamento"/>
      <sheetName val="Composições"/>
      <sheetName val="Cronograma"/>
      <sheetName val="Insumos (não imprimir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.S. BDI"/>
      <sheetName val="Composições"/>
      <sheetName val="Comp - Instalações"/>
      <sheetName val="Orçamento"/>
      <sheetName val="Cronogra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.S. BDI"/>
      <sheetName val="Composições"/>
      <sheetName val="Comp - Instalações"/>
      <sheetName val="Orçamento"/>
      <sheetName val="Cronogr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R960887"/>
    </sheetNames>
    <definedNames>
      <definedName name="PassaExtenso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exos PGQ"/>
      <sheetName val="Equipamentos"/>
      <sheetName val="Teo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bilização1"/>
    </sheetNames>
    <sheetDataSet>
      <sheetData sheetId="0">
        <row r="15">
          <cell r="A15" t="str">
            <v>1 - Os custos horários de transporte de equipamentos foram fornecidos pela tabela SICRO2 - PARAÍBA MAR/2007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Orçamento Brejão"/>
      <sheetName val="CRONOGRAMA FÍSICO-FINANCEIRO"/>
      <sheetName val="UNIDADE SANITÁRIA"/>
      <sheetName val="PlanServ"/>
      <sheetName val="Composição norm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Orçamento "/>
      <sheetName val="Composições"/>
      <sheetName val="Cronograma "/>
      <sheetName val="Insumos"/>
    </sheetNames>
    <sheetDataSet>
      <sheetData sheetId="4">
        <row r="46">
          <cell r="E46">
            <v>3.95</v>
          </cell>
        </row>
        <row r="53">
          <cell r="E53">
            <v>0.89</v>
          </cell>
        </row>
        <row r="55">
          <cell r="E55">
            <v>3.2</v>
          </cell>
        </row>
        <row r="64">
          <cell r="E64">
            <v>0.44</v>
          </cell>
        </row>
        <row r="67">
          <cell r="E67">
            <v>6.5</v>
          </cell>
        </row>
        <row r="72">
          <cell r="E72">
            <v>0.62</v>
          </cell>
        </row>
        <row r="75">
          <cell r="E75">
            <v>4.35</v>
          </cell>
        </row>
        <row r="76">
          <cell r="E76">
            <v>0.83</v>
          </cell>
        </row>
        <row r="77">
          <cell r="E77">
            <v>55</v>
          </cell>
        </row>
        <row r="80">
          <cell r="E80">
            <v>30</v>
          </cell>
        </row>
        <row r="86">
          <cell r="E86">
            <v>2.3</v>
          </cell>
        </row>
        <row r="93">
          <cell r="E93">
            <v>50</v>
          </cell>
        </row>
        <row r="94">
          <cell r="E94">
            <v>36.3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OrçamentoCaldeiraozinho"/>
      <sheetName val="ReformaBanhCaldeirao"/>
      <sheetName val="InstalaçoesRefBanhCaldeirao"/>
      <sheetName val="OrçamentoBaixaVerde"/>
      <sheetName val="ReformaBanhBaixaVerde"/>
      <sheetName val="InstalaçoesRefBanhBaixaVerde"/>
      <sheetName val="OrçamentoLajeiro branco"/>
      <sheetName val="ReformaBanhLajeiroBranco"/>
      <sheetName val="InstalaçoesRefBanhLajeiroBranco"/>
      <sheetName val="OrçamentoCacimbaPedra"/>
      <sheetName val="ReformaBanhCacimbaPedra"/>
      <sheetName val="InstalaçoesRefBanhCacimbaPedra"/>
      <sheetName val="CBomba2,25"/>
      <sheetName val="Composições"/>
      <sheetName val="Cronograma"/>
      <sheetName val="MemCálculo"/>
      <sheetName val="Insumos"/>
      <sheetName val="Equipamentos(nãoimprimir)"/>
    </sheetNames>
    <sheetDataSet>
      <sheetData sheetId="17">
        <row r="34">
          <cell r="E34">
            <v>0.04</v>
          </cell>
        </row>
        <row r="35">
          <cell r="E35">
            <v>0.35</v>
          </cell>
        </row>
        <row r="39">
          <cell r="E39">
            <v>1.5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o.fis.financeiro"/>
      <sheetName val="ResumoGeral"/>
      <sheetName val="SAA_Congo_Batalha_ Pi"/>
      <sheetName val="Conexões"/>
      <sheetName val="Ligação"/>
      <sheetName val="CBomba9,31"/>
      <sheetName val="Composições"/>
      <sheetName val="MemCálculo"/>
      <sheetName val="AD._Congo"/>
      <sheetName val="Estudo dos Nós"/>
      <sheetName val="SECC.Veredas"/>
      <sheetName val="CBomba5,29"/>
      <sheetName val="Insumos"/>
      <sheetName val="Insumos (2)"/>
      <sheetName val="Equipamentos(nãoimprimir)"/>
      <sheetName val="DESCONSIDERAR_Seccion"/>
      <sheetName val="DESCONSIDERAR_Adutora"/>
    </sheetNames>
    <sheetDataSet>
      <sheetData sheetId="12">
        <row r="229">
          <cell r="E229">
            <v>1.26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AA Sistema 1"/>
      <sheetName val="CBomba9,31"/>
      <sheetName val="Conexões"/>
      <sheetName val="Ligação"/>
      <sheetName val="Composições"/>
      <sheetName val="MemCálculo"/>
      <sheetName val="Adutora"/>
      <sheetName val="Estudo dos Nós"/>
      <sheetName val="Seccion Sistema 1"/>
      <sheetName val="Cronog"/>
      <sheetName val="Insumos"/>
      <sheetName val="Insumos (2)"/>
      <sheetName val="Equipamentos(nãoimprimir)"/>
      <sheetName val="Plan3"/>
      <sheetName val="ResumoDiâmetros"/>
      <sheetName val="CBomba5,29(Não imp)"/>
    </sheetNames>
    <sheetDataSet>
      <sheetData sheetId="11">
        <row r="270">
          <cell r="E270">
            <v>180</v>
          </cell>
        </row>
        <row r="271">
          <cell r="E271">
            <v>4.19</v>
          </cell>
        </row>
        <row r="272">
          <cell r="E272">
            <v>1.65</v>
          </cell>
        </row>
        <row r="274">
          <cell r="E274">
            <v>48.16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FORMA HOSP. URUÇUI"/>
      <sheetName val="CRONOGRAMA-FISICO FINANCEIRO"/>
      <sheetName val="Composição normal"/>
      <sheetName val="Plan2"/>
      <sheetName val="Plan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ORNOGRAMA"/>
      <sheetName val="PLAN ORÇAMENTÁRIA"/>
      <sheetName val="B.D.Grupo"/>
      <sheetName val="B.D.GERAL"/>
      <sheetName val="Adm Local da obra"/>
      <sheetName val="Composição normal"/>
      <sheetName val="Plan1"/>
      <sheetName val="composição DNI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4">
        <row r="8">
          <cell r="A8">
            <v>1.3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AA"/>
      <sheetName val="Lavanderia"/>
      <sheetName val="Lavanderia (2)"/>
      <sheetName val="CBomba5,29"/>
      <sheetName val="LIGAÇÃO"/>
      <sheetName val="CBomba9,31"/>
      <sheetName val="Composições"/>
      <sheetName val="MemCálculo"/>
      <sheetName val="Cronograma"/>
      <sheetName val="Equipamentos(nãoimprimir)"/>
      <sheetName val="Insumos"/>
    </sheetNames>
    <sheetDataSet>
      <sheetData sheetId="11">
        <row r="5">
          <cell r="D5">
            <v>0.25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Urbanização"/>
      <sheetName val="Banheiros"/>
      <sheetName val="Portal"/>
      <sheetName val="Irrigação"/>
      <sheetName val="Instalações"/>
      <sheetName val="Composições"/>
      <sheetName val="QCI"/>
      <sheetName val="Desembolso"/>
      <sheetName val="Físico-Financeiro"/>
      <sheetName val="Res.Mem"/>
      <sheetName val="Mem_Urbanização"/>
      <sheetName val="Mem_Banheiros"/>
      <sheetName val="Mem_Portal"/>
      <sheetName val="Fossa-sumidouro"/>
      <sheetName val="Equipamentos"/>
      <sheetName val="Insumos"/>
    </sheetNames>
    <sheetDataSet>
      <sheetData sheetId="16">
        <row r="166">
          <cell r="E166">
            <v>19</v>
          </cell>
        </row>
        <row r="181">
          <cell r="E181">
            <v>2</v>
          </cell>
        </row>
        <row r="183">
          <cell r="E183">
            <v>1.23</v>
          </cell>
        </row>
        <row r="184">
          <cell r="E184">
            <v>5.55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ões"/>
      <sheetName val="insumos"/>
      <sheetName val="PlanilhaOrç.Campo"/>
      <sheetName val="Lista de materiais"/>
    </sheetNames>
    <sheetDataSet>
      <sheetData sheetId="1">
        <row r="5">
          <cell r="D5">
            <v>1.25</v>
          </cell>
        </row>
        <row r="7">
          <cell r="D7">
            <v>2.55</v>
          </cell>
        </row>
        <row r="8">
          <cell r="D8">
            <v>2.11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PL.SERVIÇOS"/>
      <sheetName val="PL. MATERIAIS"/>
      <sheetName val="Secc_Pov. P.A_Mang. R.B._B.V."/>
      <sheetName val="Insumos"/>
      <sheetName val="Composições"/>
      <sheetName val="Cronograma"/>
      <sheetName val="MemCálculo"/>
      <sheetName val="Equipamentos(nãoimprimir)"/>
      <sheetName val="Casa Bomba 5,29"/>
      <sheetName val="Ligação"/>
      <sheetName val="Projeto"/>
      <sheetName val="CálculoAdutora_Povoado Manguinh"/>
      <sheetName val="CálculoAdutora_Tapera"/>
      <sheetName val="CálculoAdutora_Poço Angico"/>
      <sheetName val="CálculoAdutora_Riacho dos Bois"/>
      <sheetName val="CálculoAduto_Barro Vermelho"/>
    </sheetNames>
    <sheetDataSet>
      <sheetData sheetId="8">
        <row r="9">
          <cell r="F9">
            <v>0.8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  <sheetName val="Plan1"/>
      <sheetName val="Plan2"/>
      <sheetName val="Plan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Gráf1"/>
      <sheetName val="Custo horário Eqp Vt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. APOIO TURISTA"/>
      <sheetName val="INSt. C. APOIO TURISTA"/>
      <sheetName val="QUIO. ALIMENT"/>
      <sheetName val="INST. QUIO ALIMEN"/>
      <sheetName val="QUIO ARTESAN"/>
      <sheetName val="INST. QUIO ARTESAN"/>
      <sheetName val="RESUMO "/>
      <sheetName val="CRONOGR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.1"/>
      <sheetName val="3.2"/>
      <sheetName val="4.1 "/>
      <sheetName val="4.2"/>
      <sheetName val="5.1"/>
      <sheetName val="5.2"/>
      <sheetName val="5.3"/>
      <sheetName val="6.1"/>
      <sheetName val="6.2"/>
      <sheetName val="6.3"/>
      <sheetName val="6.4"/>
      <sheetName val="PORTA EM ALUM."/>
      <sheetName val="PORTA ENROL."/>
      <sheetName val="7.1"/>
      <sheetName val="8.1"/>
      <sheetName val="8.2"/>
      <sheetName val="8.4"/>
      <sheetName val="9.1"/>
      <sheetName val="10.1"/>
      <sheetName val="10.2"/>
      <sheetName val="10.3"/>
      <sheetName val="10.4"/>
      <sheetName val="10.5"/>
      <sheetName val="10.6"/>
      <sheetName val="12.1"/>
      <sheetName val="12.3"/>
      <sheetName val="13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MPEZA"/>
      <sheetName val="LATEX ACR"/>
      <sheetName val="Textura"/>
      <sheetName val="Raspagem Externa"/>
      <sheetName val="Raspagem Auditório"/>
      <sheetName val="Lastro"/>
      <sheetName val="p. port"/>
      <sheetName val="piso cim."/>
      <sheetName val="Pre-misturado"/>
      <sheetName val="ORÇAMENTO"/>
      <sheetName val="CRONOGRAMA "/>
      <sheetName val="BDI 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showGridLines="0" tabSelected="1" view="pageBreakPreview" zoomScaleNormal="96" zoomScaleSheetLayoutView="100" zoomScalePageLayoutView="60" workbookViewId="0" topLeftCell="A169">
      <selection activeCell="G178" sqref="G178"/>
    </sheetView>
  </sheetViews>
  <sheetFormatPr defaultColWidth="9.140625" defaultRowHeight="18" customHeight="1"/>
  <cols>
    <col min="1" max="1" width="7.00390625" style="5" customWidth="1"/>
    <col min="2" max="2" width="51.8515625" style="3" customWidth="1"/>
    <col min="3" max="3" width="8.00390625" style="6" customWidth="1"/>
    <col min="4" max="6" width="16.8515625" style="59" customWidth="1"/>
    <col min="7" max="7" width="17.8515625" style="3" customWidth="1"/>
    <col min="8" max="8" width="9.140625" style="3" hidden="1" customWidth="1"/>
    <col min="9" max="9" width="16.57421875" style="3" hidden="1" customWidth="1"/>
    <col min="10" max="10" width="10.8515625" style="3" bestFit="1" customWidth="1"/>
    <col min="11" max="16384" width="9.140625" style="3" customWidth="1"/>
  </cols>
  <sheetData>
    <row r="1" spans="1:9" ht="15.75" customHeight="1" thickTop="1">
      <c r="A1" s="60"/>
      <c r="B1" s="28"/>
      <c r="C1" s="29"/>
      <c r="D1" s="52"/>
      <c r="E1" s="52"/>
      <c r="F1" s="52"/>
      <c r="G1" s="30"/>
      <c r="H1" s="15"/>
      <c r="I1" s="16"/>
    </row>
    <row r="2" spans="1:9" ht="15.75" customHeight="1">
      <c r="A2" s="61"/>
      <c r="B2" s="18"/>
      <c r="C2" s="167" t="s">
        <v>94</v>
      </c>
      <c r="D2" s="167"/>
      <c r="E2" s="167"/>
      <c r="F2" s="167"/>
      <c r="G2" s="168"/>
      <c r="H2" s="25"/>
      <c r="I2" s="17"/>
    </row>
    <row r="3" spans="1:9" ht="15.75" customHeight="1">
      <c r="A3" s="61"/>
      <c r="B3" s="18"/>
      <c r="C3" s="18"/>
      <c r="D3" s="53"/>
      <c r="E3" s="53"/>
      <c r="F3" s="53"/>
      <c r="G3" s="31"/>
      <c r="H3" s="24"/>
      <c r="I3" s="19"/>
    </row>
    <row r="4" spans="1:9" ht="15.75" customHeight="1">
      <c r="A4" s="61"/>
      <c r="B4" s="18"/>
      <c r="C4" s="169" t="s">
        <v>95</v>
      </c>
      <c r="D4" s="169"/>
      <c r="E4" s="169"/>
      <c r="F4" s="139"/>
      <c r="G4" s="32"/>
      <c r="H4" s="26"/>
      <c r="I4" s="20"/>
    </row>
    <row r="5" spans="1:9" ht="15.75" customHeight="1">
      <c r="A5" s="61"/>
      <c r="B5" s="18"/>
      <c r="C5" s="18"/>
      <c r="D5" s="53"/>
      <c r="E5" s="53"/>
      <c r="F5" s="53"/>
      <c r="G5" s="33"/>
      <c r="H5" s="26"/>
      <c r="I5" s="21"/>
    </row>
    <row r="6" spans="1:9" ht="15.75" customHeight="1">
      <c r="A6" s="61"/>
      <c r="B6" s="18"/>
      <c r="C6" s="169" t="s">
        <v>96</v>
      </c>
      <c r="D6" s="169"/>
      <c r="E6" s="169"/>
      <c r="F6" s="169"/>
      <c r="G6" s="170"/>
      <c r="H6" s="26"/>
      <c r="I6" s="22"/>
    </row>
    <row r="7" spans="1:9" ht="15.75" customHeight="1" thickBot="1">
      <c r="A7" s="62"/>
      <c r="B7" s="34"/>
      <c r="C7" s="34"/>
      <c r="D7" s="54"/>
      <c r="E7" s="54"/>
      <c r="F7" s="54"/>
      <c r="G7" s="35"/>
      <c r="H7" s="27"/>
      <c r="I7" s="23"/>
    </row>
    <row r="8" spans="1:7" ht="4.5" customHeight="1" thickTop="1">
      <c r="A8" s="166"/>
      <c r="B8" s="166"/>
      <c r="C8" s="166"/>
      <c r="D8" s="166"/>
      <c r="E8" s="166"/>
      <c r="F8" s="166"/>
      <c r="G8" s="166"/>
    </row>
    <row r="9" spans="1:7" s="7" customFormat="1" ht="18" customHeight="1">
      <c r="A9" s="176" t="s">
        <v>98</v>
      </c>
      <c r="B9" s="177"/>
      <c r="C9" s="177"/>
      <c r="D9" s="177"/>
      <c r="E9" s="37"/>
      <c r="F9" s="37"/>
      <c r="G9" s="38"/>
    </row>
    <row r="10" spans="1:7" s="7" customFormat="1" ht="18" customHeight="1">
      <c r="A10" s="176" t="s">
        <v>99</v>
      </c>
      <c r="B10" s="177"/>
      <c r="C10" s="177"/>
      <c r="D10" s="177"/>
      <c r="E10" s="174" t="s">
        <v>379</v>
      </c>
      <c r="F10" s="174"/>
      <c r="G10" s="175"/>
    </row>
    <row r="11" spans="1:7" s="4" customFormat="1" ht="4.5" customHeight="1">
      <c r="A11" s="178"/>
      <c r="B11" s="179"/>
      <c r="C11" s="1"/>
      <c r="D11" s="55"/>
      <c r="E11" s="55"/>
      <c r="F11" s="55"/>
      <c r="G11" s="2"/>
    </row>
    <row r="12" spans="1:7" ht="18" customHeight="1">
      <c r="A12" s="171" t="s">
        <v>97</v>
      </c>
      <c r="B12" s="172"/>
      <c r="C12" s="172"/>
      <c r="D12" s="172"/>
      <c r="E12" s="172"/>
      <c r="F12" s="172"/>
      <c r="G12" s="173"/>
    </row>
    <row r="13" spans="1:7" ht="15" customHeight="1">
      <c r="A13" s="181" t="s">
        <v>0</v>
      </c>
      <c r="B13" s="165" t="s">
        <v>1</v>
      </c>
      <c r="C13" s="165" t="s">
        <v>331</v>
      </c>
      <c r="D13" s="180" t="s">
        <v>2</v>
      </c>
      <c r="E13" s="180" t="s">
        <v>18</v>
      </c>
      <c r="F13" s="141" t="s">
        <v>381</v>
      </c>
      <c r="G13" s="165" t="s">
        <v>100</v>
      </c>
    </row>
    <row r="14" spans="1:7" ht="15" customHeight="1">
      <c r="A14" s="181"/>
      <c r="B14" s="165"/>
      <c r="C14" s="165"/>
      <c r="D14" s="180"/>
      <c r="E14" s="180"/>
      <c r="F14" s="140">
        <v>0.2315</v>
      </c>
      <c r="G14" s="165"/>
    </row>
    <row r="15" spans="1:7" s="9" customFormat="1" ht="15" customHeight="1">
      <c r="A15" s="67" t="s">
        <v>3</v>
      </c>
      <c r="B15" s="68" t="s">
        <v>4</v>
      </c>
      <c r="C15" s="69"/>
      <c r="D15" s="70"/>
      <c r="E15" s="70"/>
      <c r="F15" s="70"/>
      <c r="G15" s="71">
        <f>SUM(G16:G22)</f>
        <v>5170.069876649999</v>
      </c>
    </row>
    <row r="16" spans="1:7" s="9" customFormat="1" ht="15" customHeight="1">
      <c r="A16" s="63" t="s">
        <v>5</v>
      </c>
      <c r="B16" s="65" t="s">
        <v>230</v>
      </c>
      <c r="C16" s="11" t="s">
        <v>27</v>
      </c>
      <c r="D16" s="56">
        <v>19.7</v>
      </c>
      <c r="E16" s="56">
        <v>6.15</v>
      </c>
      <c r="F16" s="56">
        <f>E16+(E16*$F$14)</f>
        <v>7.5737250000000005</v>
      </c>
      <c r="G16" s="40">
        <f>D16*F16</f>
        <v>149.2023825</v>
      </c>
    </row>
    <row r="17" spans="1:7" s="9" customFormat="1" ht="15" customHeight="1">
      <c r="A17" s="63" t="s">
        <v>21</v>
      </c>
      <c r="B17" s="65" t="s">
        <v>143</v>
      </c>
      <c r="C17" s="11" t="s">
        <v>27</v>
      </c>
      <c r="D17" s="56">
        <v>46.72</v>
      </c>
      <c r="E17" s="56">
        <v>9.47</v>
      </c>
      <c r="F17" s="56">
        <f aca="true" t="shared" si="0" ref="F17:F80">E17+(E17*$F$14)</f>
        <v>11.662305</v>
      </c>
      <c r="G17" s="40">
        <f aca="true" t="shared" si="1" ref="G17:G80">D17*F17</f>
        <v>544.8628896</v>
      </c>
    </row>
    <row r="18" spans="1:7" s="7" customFormat="1" ht="15" customHeight="1">
      <c r="A18" s="63" t="s">
        <v>22</v>
      </c>
      <c r="B18" s="41" t="s">
        <v>144</v>
      </c>
      <c r="C18" s="11" t="s">
        <v>24</v>
      </c>
      <c r="D18" s="56">
        <v>49.8</v>
      </c>
      <c r="E18" s="39">
        <v>21.98</v>
      </c>
      <c r="F18" s="56">
        <f t="shared" si="0"/>
        <v>27.06837</v>
      </c>
      <c r="G18" s="40">
        <f t="shared" si="1"/>
        <v>1348.004826</v>
      </c>
    </row>
    <row r="19" spans="1:7" s="7" customFormat="1" ht="15" customHeight="1">
      <c r="A19" s="63" t="s">
        <v>101</v>
      </c>
      <c r="B19" s="41" t="s">
        <v>145</v>
      </c>
      <c r="C19" s="11" t="s">
        <v>27</v>
      </c>
      <c r="D19" s="56">
        <v>9</v>
      </c>
      <c r="E19" s="39">
        <v>3.81</v>
      </c>
      <c r="F19" s="56">
        <f t="shared" si="0"/>
        <v>4.6920150000000005</v>
      </c>
      <c r="G19" s="40">
        <f t="shared" si="1"/>
        <v>42.228135</v>
      </c>
    </row>
    <row r="20" spans="1:7" s="7" customFormat="1" ht="15" customHeight="1">
      <c r="A20" s="11" t="s">
        <v>102</v>
      </c>
      <c r="B20" s="41" t="s">
        <v>146</v>
      </c>
      <c r="C20" s="11" t="s">
        <v>27</v>
      </c>
      <c r="D20" s="56">
        <v>38.11</v>
      </c>
      <c r="E20" s="39">
        <v>4.97</v>
      </c>
      <c r="F20" s="56">
        <f t="shared" si="0"/>
        <v>6.1205549999999995</v>
      </c>
      <c r="G20" s="40">
        <f t="shared" si="1"/>
        <v>233.25435104999997</v>
      </c>
    </row>
    <row r="21" spans="1:7" s="7" customFormat="1" ht="15" customHeight="1">
      <c r="A21" s="11" t="s">
        <v>103</v>
      </c>
      <c r="B21" s="41" t="s">
        <v>147</v>
      </c>
      <c r="C21" s="11" t="s">
        <v>27</v>
      </c>
      <c r="D21" s="56">
        <v>1140.5</v>
      </c>
      <c r="E21" s="39">
        <v>1.91</v>
      </c>
      <c r="F21" s="56">
        <f t="shared" si="0"/>
        <v>2.352165</v>
      </c>
      <c r="G21" s="40">
        <f t="shared" si="1"/>
        <v>2682.6441824999997</v>
      </c>
    </row>
    <row r="22" spans="1:7" s="7" customFormat="1" ht="15" customHeight="1">
      <c r="A22" s="11" t="s">
        <v>104</v>
      </c>
      <c r="B22" s="41" t="s">
        <v>148</v>
      </c>
      <c r="C22" s="11" t="s">
        <v>105</v>
      </c>
      <c r="D22" s="56">
        <v>114</v>
      </c>
      <c r="E22" s="39">
        <v>1.21</v>
      </c>
      <c r="F22" s="56">
        <f t="shared" si="0"/>
        <v>1.4901149999999999</v>
      </c>
      <c r="G22" s="40">
        <f t="shared" si="1"/>
        <v>169.87311</v>
      </c>
    </row>
    <row r="23" spans="1:7" s="9" customFormat="1" ht="15" customHeight="1">
      <c r="A23" s="67" t="s">
        <v>6</v>
      </c>
      <c r="B23" s="68" t="s">
        <v>34</v>
      </c>
      <c r="C23" s="69"/>
      <c r="D23" s="70"/>
      <c r="E23" s="70"/>
      <c r="F23" s="70"/>
      <c r="G23" s="71">
        <f>SUM(G24:G25)</f>
        <v>506.76951585</v>
      </c>
    </row>
    <row r="24" spans="1:7" s="7" customFormat="1" ht="15" customHeight="1">
      <c r="A24" s="63" t="s">
        <v>106</v>
      </c>
      <c r="B24" s="41" t="s">
        <v>149</v>
      </c>
      <c r="C24" s="11" t="s">
        <v>25</v>
      </c>
      <c r="D24" s="56">
        <v>0.13</v>
      </c>
      <c r="E24" s="39">
        <v>18.93</v>
      </c>
      <c r="F24" s="56">
        <f t="shared" si="0"/>
        <v>23.312295</v>
      </c>
      <c r="G24" s="40">
        <f t="shared" si="1"/>
        <v>3.03059835</v>
      </c>
    </row>
    <row r="25" spans="1:7" s="7" customFormat="1" ht="15" customHeight="1">
      <c r="A25" s="11" t="s">
        <v>107</v>
      </c>
      <c r="B25" s="41" t="s">
        <v>150</v>
      </c>
      <c r="C25" s="11" t="s">
        <v>25</v>
      </c>
      <c r="D25" s="56">
        <v>6.5</v>
      </c>
      <c r="E25" s="39">
        <v>62.93</v>
      </c>
      <c r="F25" s="56">
        <f t="shared" si="0"/>
        <v>77.498295</v>
      </c>
      <c r="G25" s="40">
        <f t="shared" si="1"/>
        <v>503.7389175</v>
      </c>
    </row>
    <row r="26" spans="1:7" s="9" customFormat="1" ht="15" customHeight="1">
      <c r="A26" s="67" t="s">
        <v>7</v>
      </c>
      <c r="B26" s="68" t="s">
        <v>33</v>
      </c>
      <c r="C26" s="69"/>
      <c r="D26" s="70"/>
      <c r="E26" s="70"/>
      <c r="F26" s="70"/>
      <c r="G26" s="71">
        <f>SUM(G27:G28)</f>
        <v>2213.44723905</v>
      </c>
    </row>
    <row r="27" spans="1:7" s="7" customFormat="1" ht="15" customHeight="1">
      <c r="A27" s="11" t="s">
        <v>8</v>
      </c>
      <c r="B27" s="41" t="s">
        <v>151</v>
      </c>
      <c r="C27" s="11" t="s">
        <v>25</v>
      </c>
      <c r="D27" s="56">
        <v>0.13</v>
      </c>
      <c r="E27" s="39">
        <v>233.87</v>
      </c>
      <c r="F27" s="56">
        <f t="shared" si="0"/>
        <v>288.010905</v>
      </c>
      <c r="G27" s="40">
        <f t="shared" si="1"/>
        <v>37.44141765</v>
      </c>
    </row>
    <row r="28" spans="1:7" s="7" customFormat="1" ht="15" customHeight="1">
      <c r="A28" s="11" t="s">
        <v>35</v>
      </c>
      <c r="B28" s="41" t="s">
        <v>152</v>
      </c>
      <c r="C28" s="11" t="s">
        <v>27</v>
      </c>
      <c r="D28" s="56">
        <v>55.46</v>
      </c>
      <c r="E28" s="39">
        <v>31.86</v>
      </c>
      <c r="F28" s="56">
        <f t="shared" si="0"/>
        <v>39.23559</v>
      </c>
      <c r="G28" s="40">
        <f t="shared" si="1"/>
        <v>2176.0058214</v>
      </c>
    </row>
    <row r="29" spans="1:7" s="9" customFormat="1" ht="15" customHeight="1">
      <c r="A29" s="67" t="s">
        <v>9</v>
      </c>
      <c r="B29" s="68" t="s">
        <v>26</v>
      </c>
      <c r="C29" s="69"/>
      <c r="D29" s="70"/>
      <c r="E29" s="70"/>
      <c r="F29" s="70"/>
      <c r="G29" s="71">
        <f>SUM(G30:G31)</f>
        <v>1215.0508545</v>
      </c>
    </row>
    <row r="30" spans="1:7" s="7" customFormat="1" ht="30" customHeight="1">
      <c r="A30" s="11" t="s">
        <v>10</v>
      </c>
      <c r="B30" s="41" t="s">
        <v>153</v>
      </c>
      <c r="C30" s="11" t="s">
        <v>25</v>
      </c>
      <c r="D30" s="56">
        <v>0.18</v>
      </c>
      <c r="E30" s="39">
        <v>1095.85</v>
      </c>
      <c r="F30" s="56">
        <f t="shared" si="0"/>
        <v>1349.5392749999999</v>
      </c>
      <c r="G30" s="40">
        <f t="shared" si="1"/>
        <v>242.91706949999997</v>
      </c>
    </row>
    <row r="31" spans="1:7" s="7" customFormat="1" ht="30" customHeight="1">
      <c r="A31" s="11" t="s">
        <v>11</v>
      </c>
      <c r="B31" s="41" t="s">
        <v>154</v>
      </c>
      <c r="C31" s="11" t="s">
        <v>24</v>
      </c>
      <c r="D31" s="56">
        <v>24.5</v>
      </c>
      <c r="E31" s="39">
        <v>32.22</v>
      </c>
      <c r="F31" s="56">
        <f t="shared" si="0"/>
        <v>39.67893</v>
      </c>
      <c r="G31" s="40">
        <f t="shared" si="1"/>
        <v>972.133785</v>
      </c>
    </row>
    <row r="32" spans="1:7" s="9" customFormat="1" ht="15" customHeight="1">
      <c r="A32" s="67" t="s">
        <v>12</v>
      </c>
      <c r="B32" s="68" t="s">
        <v>20</v>
      </c>
      <c r="C32" s="69"/>
      <c r="D32" s="70"/>
      <c r="E32" s="70"/>
      <c r="F32" s="70"/>
      <c r="G32" s="71">
        <f>SUM(G33:G34)</f>
        <v>27604.538006999996</v>
      </c>
    </row>
    <row r="33" spans="1:7" s="9" customFormat="1" ht="30.75" customHeight="1">
      <c r="A33" s="11" t="s">
        <v>31</v>
      </c>
      <c r="B33" s="65" t="s">
        <v>231</v>
      </c>
      <c r="C33" s="11" t="s">
        <v>23</v>
      </c>
      <c r="D33" s="56">
        <v>116.7</v>
      </c>
      <c r="E33" s="56">
        <v>84.04</v>
      </c>
      <c r="F33" s="56">
        <f t="shared" si="0"/>
        <v>103.49526</v>
      </c>
      <c r="G33" s="40">
        <f t="shared" si="1"/>
        <v>12077.896842</v>
      </c>
    </row>
    <row r="34" spans="1:7" s="9" customFormat="1" ht="30.75" customHeight="1">
      <c r="A34" s="11" t="s">
        <v>28</v>
      </c>
      <c r="B34" s="65" t="s">
        <v>155</v>
      </c>
      <c r="C34" s="11" t="s">
        <v>27</v>
      </c>
      <c r="D34" s="56">
        <v>267.4</v>
      </c>
      <c r="E34" s="56">
        <v>47.15</v>
      </c>
      <c r="F34" s="56">
        <f t="shared" si="0"/>
        <v>58.065225</v>
      </c>
      <c r="G34" s="40">
        <f t="shared" si="1"/>
        <v>15526.641164999997</v>
      </c>
    </row>
    <row r="35" spans="1:7" s="9" customFormat="1" ht="30" customHeight="1">
      <c r="A35" s="72" t="s">
        <v>13</v>
      </c>
      <c r="B35" s="73" t="s">
        <v>344</v>
      </c>
      <c r="C35" s="74"/>
      <c r="D35" s="70"/>
      <c r="E35" s="70"/>
      <c r="F35" s="70"/>
      <c r="G35" s="71">
        <f>SUM(G36:G59)</f>
        <v>34090.346055</v>
      </c>
    </row>
    <row r="36" spans="1:7" s="13" customFormat="1" ht="15">
      <c r="A36" s="11" t="s">
        <v>30</v>
      </c>
      <c r="B36" s="44" t="s">
        <v>352</v>
      </c>
      <c r="C36" s="49" t="s">
        <v>122</v>
      </c>
      <c r="D36" s="56">
        <v>180</v>
      </c>
      <c r="E36" s="39">
        <v>13.11</v>
      </c>
      <c r="F36" s="56">
        <f t="shared" si="0"/>
        <v>16.144965</v>
      </c>
      <c r="G36" s="40">
        <f t="shared" si="1"/>
        <v>2906.0937</v>
      </c>
    </row>
    <row r="37" spans="1:7" s="13" customFormat="1" ht="30">
      <c r="A37" s="11" t="s">
        <v>36</v>
      </c>
      <c r="B37" s="43" t="s">
        <v>353</v>
      </c>
      <c r="C37" s="49" t="s">
        <v>122</v>
      </c>
      <c r="D37" s="56">
        <v>14</v>
      </c>
      <c r="E37" s="39">
        <v>20.95</v>
      </c>
      <c r="F37" s="56">
        <f t="shared" si="0"/>
        <v>25.799924999999998</v>
      </c>
      <c r="G37" s="40">
        <f t="shared" si="1"/>
        <v>361.19894999999997</v>
      </c>
    </row>
    <row r="38" spans="1:7" s="13" customFormat="1" ht="30">
      <c r="A38" s="11" t="s">
        <v>37</v>
      </c>
      <c r="B38" s="43" t="s">
        <v>354</v>
      </c>
      <c r="C38" s="49" t="s">
        <v>122</v>
      </c>
      <c r="D38" s="56">
        <v>45</v>
      </c>
      <c r="E38" s="39">
        <v>8.33</v>
      </c>
      <c r="F38" s="56">
        <f t="shared" si="0"/>
        <v>10.258395</v>
      </c>
      <c r="G38" s="40">
        <f t="shared" si="1"/>
        <v>461.627775</v>
      </c>
    </row>
    <row r="39" spans="1:7" s="13" customFormat="1" ht="30">
      <c r="A39" s="11" t="s">
        <v>38</v>
      </c>
      <c r="B39" s="43" t="s">
        <v>357</v>
      </c>
      <c r="C39" s="49" t="s">
        <v>122</v>
      </c>
      <c r="D39" s="56">
        <v>2</v>
      </c>
      <c r="E39" s="39">
        <v>14.51</v>
      </c>
      <c r="F39" s="56">
        <f t="shared" si="0"/>
        <v>17.869065</v>
      </c>
      <c r="G39" s="40">
        <f t="shared" si="1"/>
        <v>35.73813</v>
      </c>
    </row>
    <row r="40" spans="1:7" s="13" customFormat="1" ht="30">
      <c r="A40" s="11" t="s">
        <v>39</v>
      </c>
      <c r="B40" s="43" t="s">
        <v>360</v>
      </c>
      <c r="C40" s="49" t="s">
        <v>122</v>
      </c>
      <c r="D40" s="56">
        <v>71</v>
      </c>
      <c r="E40" s="39">
        <v>76.49</v>
      </c>
      <c r="F40" s="56">
        <f t="shared" si="0"/>
        <v>94.197435</v>
      </c>
      <c r="G40" s="40">
        <f t="shared" si="1"/>
        <v>6688.017885</v>
      </c>
    </row>
    <row r="41" spans="1:7" s="13" customFormat="1" ht="15">
      <c r="A41" s="11" t="s">
        <v>75</v>
      </c>
      <c r="B41" s="44" t="s">
        <v>361</v>
      </c>
      <c r="C41" s="49" t="s">
        <v>122</v>
      </c>
      <c r="D41" s="56">
        <v>26</v>
      </c>
      <c r="E41" s="39">
        <v>55.05</v>
      </c>
      <c r="F41" s="56">
        <f t="shared" si="0"/>
        <v>67.79407499999999</v>
      </c>
      <c r="G41" s="40">
        <f t="shared" si="1"/>
        <v>1762.6459499999999</v>
      </c>
    </row>
    <row r="42" spans="1:7" s="13" customFormat="1" ht="30">
      <c r="A42" s="11" t="s">
        <v>91</v>
      </c>
      <c r="B42" s="43" t="s">
        <v>362</v>
      </c>
      <c r="C42" s="49" t="s">
        <v>122</v>
      </c>
      <c r="D42" s="56">
        <v>2</v>
      </c>
      <c r="E42" s="39">
        <v>232.74</v>
      </c>
      <c r="F42" s="56">
        <f t="shared" si="0"/>
        <v>286.61931000000004</v>
      </c>
      <c r="G42" s="40">
        <f t="shared" si="1"/>
        <v>573.2386200000001</v>
      </c>
    </row>
    <row r="43" spans="1:7" s="13" customFormat="1" ht="15">
      <c r="A43" s="11"/>
      <c r="B43" s="45" t="s">
        <v>108</v>
      </c>
      <c r="C43" s="49" t="s">
        <v>328</v>
      </c>
      <c r="D43" s="56"/>
      <c r="E43" s="39" t="s">
        <v>328</v>
      </c>
      <c r="F43" s="56"/>
      <c r="G43" s="40" t="s">
        <v>328</v>
      </c>
    </row>
    <row r="44" spans="1:7" s="13" customFormat="1" ht="30">
      <c r="A44" s="11" t="s">
        <v>92</v>
      </c>
      <c r="B44" s="43" t="s">
        <v>156</v>
      </c>
      <c r="C44" s="49" t="s">
        <v>122</v>
      </c>
      <c r="D44" s="56">
        <v>81</v>
      </c>
      <c r="E44" s="39">
        <v>67.76</v>
      </c>
      <c r="F44" s="56">
        <f t="shared" si="0"/>
        <v>83.44644000000001</v>
      </c>
      <c r="G44" s="40">
        <f t="shared" si="1"/>
        <v>6759.161640000001</v>
      </c>
    </row>
    <row r="45" spans="1:7" s="13" customFormat="1" ht="28.5" customHeight="1">
      <c r="A45" s="11" t="s">
        <v>93</v>
      </c>
      <c r="B45" s="43" t="s">
        <v>157</v>
      </c>
      <c r="C45" s="49" t="s">
        <v>122</v>
      </c>
      <c r="D45" s="56">
        <v>5</v>
      </c>
      <c r="E45" s="39">
        <v>27.37</v>
      </c>
      <c r="F45" s="56">
        <f t="shared" si="0"/>
        <v>33.706155</v>
      </c>
      <c r="G45" s="40">
        <f t="shared" si="1"/>
        <v>168.530775</v>
      </c>
    </row>
    <row r="46" spans="1:7" s="13" customFormat="1" ht="30">
      <c r="A46" s="11" t="s">
        <v>109</v>
      </c>
      <c r="B46" s="43" t="s">
        <v>158</v>
      </c>
      <c r="C46" s="49" t="s">
        <v>122</v>
      </c>
      <c r="D46" s="56">
        <v>18</v>
      </c>
      <c r="E46" s="39">
        <v>51.76</v>
      </c>
      <c r="F46" s="56">
        <f t="shared" si="0"/>
        <v>63.74244</v>
      </c>
      <c r="G46" s="40">
        <f t="shared" si="1"/>
        <v>1147.36392</v>
      </c>
    </row>
    <row r="47" spans="1:7" s="13" customFormat="1" ht="30">
      <c r="A47" s="11" t="s">
        <v>110</v>
      </c>
      <c r="B47" s="43" t="s">
        <v>159</v>
      </c>
      <c r="C47" s="49" t="s">
        <v>122</v>
      </c>
      <c r="D47" s="56">
        <v>10</v>
      </c>
      <c r="E47" s="39">
        <v>75.32</v>
      </c>
      <c r="F47" s="56">
        <f t="shared" si="0"/>
        <v>92.75657999999999</v>
      </c>
      <c r="G47" s="40">
        <f t="shared" si="1"/>
        <v>927.5657999999999</v>
      </c>
    </row>
    <row r="48" spans="1:7" s="13" customFormat="1" ht="30">
      <c r="A48" s="11" t="s">
        <v>111</v>
      </c>
      <c r="B48" s="43" t="s">
        <v>160</v>
      </c>
      <c r="C48" s="49" t="s">
        <v>122</v>
      </c>
      <c r="D48" s="56">
        <v>2</v>
      </c>
      <c r="E48" s="39">
        <v>84.27</v>
      </c>
      <c r="F48" s="56">
        <f t="shared" si="0"/>
        <v>103.778505</v>
      </c>
      <c r="G48" s="40">
        <f t="shared" si="1"/>
        <v>207.55701</v>
      </c>
    </row>
    <row r="49" spans="1:7" s="13" customFormat="1" ht="30">
      <c r="A49" s="11" t="s">
        <v>112</v>
      </c>
      <c r="B49" s="43" t="s">
        <v>161</v>
      </c>
      <c r="C49" s="49" t="s">
        <v>122</v>
      </c>
      <c r="D49" s="56">
        <v>45</v>
      </c>
      <c r="E49" s="39">
        <v>79.2</v>
      </c>
      <c r="F49" s="56">
        <f t="shared" si="0"/>
        <v>97.5348</v>
      </c>
      <c r="G49" s="40">
        <f t="shared" si="1"/>
        <v>4389.066</v>
      </c>
    </row>
    <row r="50" spans="1:7" s="13" customFormat="1" ht="30">
      <c r="A50" s="11" t="s">
        <v>113</v>
      </c>
      <c r="B50" s="43" t="s">
        <v>162</v>
      </c>
      <c r="C50" s="49" t="s">
        <v>122</v>
      </c>
      <c r="D50" s="56">
        <v>8</v>
      </c>
      <c r="E50" s="39">
        <v>80.55</v>
      </c>
      <c r="F50" s="56">
        <f t="shared" si="0"/>
        <v>99.19732499999999</v>
      </c>
      <c r="G50" s="40">
        <f t="shared" si="1"/>
        <v>793.5785999999999</v>
      </c>
    </row>
    <row r="51" spans="1:7" s="13" customFormat="1" ht="45">
      <c r="A51" s="11" t="s">
        <v>114</v>
      </c>
      <c r="B51" s="43" t="s">
        <v>163</v>
      </c>
      <c r="C51" s="49" t="s">
        <v>122</v>
      </c>
      <c r="D51" s="56">
        <v>4</v>
      </c>
      <c r="E51" s="39">
        <v>173.5</v>
      </c>
      <c r="F51" s="56">
        <f t="shared" si="0"/>
        <v>213.66525000000001</v>
      </c>
      <c r="G51" s="40">
        <f t="shared" si="1"/>
        <v>854.6610000000001</v>
      </c>
    </row>
    <row r="52" spans="1:7" s="13" customFormat="1" ht="15">
      <c r="A52" s="11" t="s">
        <v>115</v>
      </c>
      <c r="B52" s="44" t="s">
        <v>164</v>
      </c>
      <c r="C52" s="49" t="s">
        <v>122</v>
      </c>
      <c r="D52" s="56">
        <v>2</v>
      </c>
      <c r="E52" s="39">
        <v>123.07</v>
      </c>
      <c r="F52" s="56">
        <f t="shared" si="0"/>
        <v>151.56070499999998</v>
      </c>
      <c r="G52" s="40">
        <f t="shared" si="1"/>
        <v>303.12140999999997</v>
      </c>
    </row>
    <row r="53" spans="1:7" s="13" customFormat="1" ht="15">
      <c r="A53" s="11" t="s">
        <v>116</v>
      </c>
      <c r="B53" s="44" t="s">
        <v>165</v>
      </c>
      <c r="C53" s="49" t="s">
        <v>122</v>
      </c>
      <c r="D53" s="56">
        <v>2</v>
      </c>
      <c r="E53" s="39">
        <v>144.03</v>
      </c>
      <c r="F53" s="56">
        <f t="shared" si="0"/>
        <v>177.37294500000002</v>
      </c>
      <c r="G53" s="40">
        <f t="shared" si="1"/>
        <v>354.74589000000003</v>
      </c>
    </row>
    <row r="54" spans="1:7" s="13" customFormat="1" ht="15">
      <c r="A54" s="11" t="s">
        <v>117</v>
      </c>
      <c r="B54" s="44" t="s">
        <v>166</v>
      </c>
      <c r="C54" s="49" t="s">
        <v>122</v>
      </c>
      <c r="D54" s="56">
        <v>2</v>
      </c>
      <c r="E54" s="39">
        <v>488.63</v>
      </c>
      <c r="F54" s="56">
        <f t="shared" si="0"/>
        <v>601.747845</v>
      </c>
      <c r="G54" s="40">
        <f t="shared" si="1"/>
        <v>1203.49569</v>
      </c>
    </row>
    <row r="55" spans="1:7" s="13" customFormat="1" ht="30">
      <c r="A55" s="11" t="s">
        <v>118</v>
      </c>
      <c r="B55" s="43" t="s">
        <v>167</v>
      </c>
      <c r="C55" s="49" t="s">
        <v>122</v>
      </c>
      <c r="D55" s="56">
        <v>20</v>
      </c>
      <c r="E55" s="39">
        <v>109.76</v>
      </c>
      <c r="F55" s="56">
        <f t="shared" si="0"/>
        <v>135.16944</v>
      </c>
      <c r="G55" s="40">
        <f t="shared" si="1"/>
        <v>2703.3888</v>
      </c>
    </row>
    <row r="56" spans="1:7" s="13" customFormat="1" ht="30">
      <c r="A56" s="11" t="s">
        <v>119</v>
      </c>
      <c r="B56" s="43" t="s">
        <v>168</v>
      </c>
      <c r="C56" s="49" t="s">
        <v>122</v>
      </c>
      <c r="D56" s="56">
        <v>7</v>
      </c>
      <c r="E56" s="39">
        <v>80.55</v>
      </c>
      <c r="F56" s="56">
        <f t="shared" si="0"/>
        <v>99.19732499999999</v>
      </c>
      <c r="G56" s="40">
        <f t="shared" si="1"/>
        <v>694.381275</v>
      </c>
    </row>
    <row r="57" spans="1:7" s="13" customFormat="1" ht="15">
      <c r="A57" s="11" t="s">
        <v>120</v>
      </c>
      <c r="B57" s="44" t="s">
        <v>169</v>
      </c>
      <c r="C57" s="49" t="s">
        <v>122</v>
      </c>
      <c r="D57" s="56">
        <v>1</v>
      </c>
      <c r="E57" s="39">
        <v>30.34</v>
      </c>
      <c r="F57" s="56">
        <f t="shared" si="0"/>
        <v>37.36371</v>
      </c>
      <c r="G57" s="40">
        <f t="shared" si="1"/>
        <v>37.36371</v>
      </c>
    </row>
    <row r="58" spans="1:8" s="13" customFormat="1" ht="30">
      <c r="A58" s="11" t="s">
        <v>121</v>
      </c>
      <c r="B58" s="41" t="s">
        <v>170</v>
      </c>
      <c r="C58" s="50" t="s">
        <v>122</v>
      </c>
      <c r="D58" s="51">
        <v>1</v>
      </c>
      <c r="E58" s="56">
        <v>123.07</v>
      </c>
      <c r="F58" s="56">
        <f t="shared" si="0"/>
        <v>151.56070499999998</v>
      </c>
      <c r="G58" s="40">
        <f t="shared" si="1"/>
        <v>151.56070499999998</v>
      </c>
      <c r="H58" s="8"/>
    </row>
    <row r="59" spans="1:7" s="13" customFormat="1" ht="30">
      <c r="A59" s="11" t="s">
        <v>123</v>
      </c>
      <c r="B59" s="43" t="s">
        <v>171</v>
      </c>
      <c r="C59" s="49" t="s">
        <v>122</v>
      </c>
      <c r="D59" s="56">
        <v>4</v>
      </c>
      <c r="E59" s="39">
        <v>123.07</v>
      </c>
      <c r="F59" s="56">
        <f t="shared" si="0"/>
        <v>151.56070499999998</v>
      </c>
      <c r="G59" s="40">
        <f t="shared" si="1"/>
        <v>606.2428199999999</v>
      </c>
    </row>
    <row r="60" spans="1:7" s="9" customFormat="1" ht="15" customHeight="1">
      <c r="A60" s="67" t="s">
        <v>14</v>
      </c>
      <c r="B60" s="68" t="s">
        <v>32</v>
      </c>
      <c r="C60" s="69"/>
      <c r="D60" s="70"/>
      <c r="E60" s="70"/>
      <c r="F60" s="70"/>
      <c r="G60" s="71">
        <f>SUM(G61:G87)</f>
        <v>63650.337715949994</v>
      </c>
    </row>
    <row r="61" spans="1:7" ht="15.75" customHeight="1">
      <c r="A61" s="11" t="s">
        <v>15</v>
      </c>
      <c r="B61" s="41" t="s">
        <v>172</v>
      </c>
      <c r="C61" s="11" t="s">
        <v>122</v>
      </c>
      <c r="D61" s="56">
        <v>39</v>
      </c>
      <c r="E61" s="39">
        <v>51.47</v>
      </c>
      <c r="F61" s="56">
        <f t="shared" si="0"/>
        <v>63.385305</v>
      </c>
      <c r="G61" s="40">
        <f t="shared" si="1"/>
        <v>2472.026895</v>
      </c>
    </row>
    <row r="62" spans="1:7" ht="30">
      <c r="A62" s="11" t="s">
        <v>16</v>
      </c>
      <c r="B62" s="41" t="s">
        <v>173</v>
      </c>
      <c r="C62" s="11" t="s">
        <v>122</v>
      </c>
      <c r="D62" s="56">
        <v>26</v>
      </c>
      <c r="E62" s="39">
        <v>62.54</v>
      </c>
      <c r="F62" s="56">
        <f t="shared" si="0"/>
        <v>77.01801</v>
      </c>
      <c r="G62" s="40">
        <f t="shared" si="1"/>
        <v>2002.46826</v>
      </c>
    </row>
    <row r="63" spans="1:7" ht="15">
      <c r="A63" s="11" t="s">
        <v>19</v>
      </c>
      <c r="B63" s="41" t="s">
        <v>174</v>
      </c>
      <c r="C63" s="11" t="s">
        <v>122</v>
      </c>
      <c r="D63" s="56">
        <v>9</v>
      </c>
      <c r="E63" s="39">
        <v>62.54</v>
      </c>
      <c r="F63" s="56">
        <f t="shared" si="0"/>
        <v>77.01801</v>
      </c>
      <c r="G63" s="40">
        <f t="shared" si="1"/>
        <v>693.16209</v>
      </c>
    </row>
    <row r="64" spans="1:7" ht="30">
      <c r="A64" s="11" t="s">
        <v>42</v>
      </c>
      <c r="B64" s="41" t="s">
        <v>175</v>
      </c>
      <c r="C64" s="11" t="s">
        <v>122</v>
      </c>
      <c r="D64" s="56">
        <v>24</v>
      </c>
      <c r="E64" s="39">
        <v>122.37</v>
      </c>
      <c r="F64" s="56">
        <f t="shared" si="0"/>
        <v>150.698655</v>
      </c>
      <c r="G64" s="40">
        <f t="shared" si="1"/>
        <v>3616.76772</v>
      </c>
    </row>
    <row r="65" spans="1:7" ht="15">
      <c r="A65" s="11" t="s">
        <v>43</v>
      </c>
      <c r="B65" s="41" t="s">
        <v>176</v>
      </c>
      <c r="C65" s="11" t="s">
        <v>122</v>
      </c>
      <c r="D65" s="56">
        <v>13</v>
      </c>
      <c r="E65" s="39">
        <v>9.56</v>
      </c>
      <c r="F65" s="56">
        <f t="shared" si="0"/>
        <v>11.773140000000001</v>
      </c>
      <c r="G65" s="40">
        <f t="shared" si="1"/>
        <v>153.05082000000002</v>
      </c>
    </row>
    <row r="66" spans="1:7" ht="30">
      <c r="A66" s="11" t="s">
        <v>44</v>
      </c>
      <c r="B66" s="41" t="s">
        <v>177</v>
      </c>
      <c r="C66" s="11" t="s">
        <v>122</v>
      </c>
      <c r="D66" s="56">
        <v>23</v>
      </c>
      <c r="E66" s="39">
        <v>207.34</v>
      </c>
      <c r="F66" s="56">
        <f t="shared" si="0"/>
        <v>255.33921</v>
      </c>
      <c r="G66" s="40">
        <f t="shared" si="1"/>
        <v>5872.80183</v>
      </c>
    </row>
    <row r="67" spans="1:7" ht="30">
      <c r="A67" s="11" t="s">
        <v>45</v>
      </c>
      <c r="B67" s="41" t="s">
        <v>178</v>
      </c>
      <c r="C67" s="11" t="s">
        <v>122</v>
      </c>
      <c r="D67" s="56">
        <v>33</v>
      </c>
      <c r="E67" s="39">
        <v>24.56</v>
      </c>
      <c r="F67" s="56">
        <f t="shared" si="0"/>
        <v>30.245639999999998</v>
      </c>
      <c r="G67" s="40">
        <f t="shared" si="1"/>
        <v>998.1061199999999</v>
      </c>
    </row>
    <row r="68" spans="1:7" ht="15">
      <c r="A68" s="11" t="s">
        <v>46</v>
      </c>
      <c r="B68" s="41" t="s">
        <v>179</v>
      </c>
      <c r="C68" s="11" t="s">
        <v>122</v>
      </c>
      <c r="D68" s="56">
        <v>31</v>
      </c>
      <c r="E68" s="39">
        <v>21.08</v>
      </c>
      <c r="F68" s="56">
        <f t="shared" si="0"/>
        <v>25.96002</v>
      </c>
      <c r="G68" s="40">
        <f t="shared" si="1"/>
        <v>804.76062</v>
      </c>
    </row>
    <row r="69" spans="1:7" ht="30">
      <c r="A69" s="11" t="s">
        <v>47</v>
      </c>
      <c r="B69" s="41" t="s">
        <v>180</v>
      </c>
      <c r="C69" s="11" t="s">
        <v>122</v>
      </c>
      <c r="D69" s="56">
        <v>13</v>
      </c>
      <c r="E69" s="39">
        <v>42.74</v>
      </c>
      <c r="F69" s="56">
        <f t="shared" si="0"/>
        <v>52.63431</v>
      </c>
      <c r="G69" s="40">
        <f t="shared" si="1"/>
        <v>684.24603</v>
      </c>
    </row>
    <row r="70" spans="1:7" ht="30">
      <c r="A70" s="11" t="s">
        <v>48</v>
      </c>
      <c r="B70" s="41" t="s">
        <v>181</v>
      </c>
      <c r="C70" s="11" t="s">
        <v>122</v>
      </c>
      <c r="D70" s="56">
        <v>34</v>
      </c>
      <c r="E70" s="39">
        <v>45.32</v>
      </c>
      <c r="F70" s="56">
        <f t="shared" si="0"/>
        <v>55.81158</v>
      </c>
      <c r="G70" s="40">
        <f t="shared" si="1"/>
        <v>1897.59372</v>
      </c>
    </row>
    <row r="71" spans="1:7" ht="30">
      <c r="A71" s="11" t="s">
        <v>49</v>
      </c>
      <c r="B71" s="41" t="s">
        <v>182</v>
      </c>
      <c r="C71" s="11" t="s">
        <v>122</v>
      </c>
      <c r="D71" s="56">
        <v>22</v>
      </c>
      <c r="E71" s="39">
        <v>62.54</v>
      </c>
      <c r="F71" s="56">
        <f t="shared" si="0"/>
        <v>77.01801</v>
      </c>
      <c r="G71" s="40">
        <f t="shared" si="1"/>
        <v>1694.39622</v>
      </c>
    </row>
    <row r="72" spans="1:7" ht="30">
      <c r="A72" s="11" t="s">
        <v>50</v>
      </c>
      <c r="B72" s="41" t="s">
        <v>183</v>
      </c>
      <c r="C72" s="11" t="s">
        <v>122</v>
      </c>
      <c r="D72" s="56">
        <v>24</v>
      </c>
      <c r="E72" s="39">
        <v>55.97</v>
      </c>
      <c r="F72" s="56">
        <f t="shared" si="0"/>
        <v>68.927055</v>
      </c>
      <c r="G72" s="40">
        <f t="shared" si="1"/>
        <v>1654.24932</v>
      </c>
    </row>
    <row r="73" spans="1:7" ht="15">
      <c r="A73" s="11" t="s">
        <v>51</v>
      </c>
      <c r="B73" s="41" t="s">
        <v>184</v>
      </c>
      <c r="C73" s="11" t="s">
        <v>122</v>
      </c>
      <c r="D73" s="56">
        <v>11</v>
      </c>
      <c r="E73" s="39">
        <v>29.31</v>
      </c>
      <c r="F73" s="56">
        <f t="shared" si="0"/>
        <v>36.095265</v>
      </c>
      <c r="G73" s="40">
        <f t="shared" si="1"/>
        <v>397.047915</v>
      </c>
    </row>
    <row r="74" spans="1:7" ht="15">
      <c r="A74" s="11" t="s">
        <v>52</v>
      </c>
      <c r="B74" s="41" t="s">
        <v>185</v>
      </c>
      <c r="C74" s="11" t="s">
        <v>122</v>
      </c>
      <c r="D74" s="56">
        <v>23</v>
      </c>
      <c r="E74" s="39">
        <v>32.47</v>
      </c>
      <c r="F74" s="56">
        <f t="shared" si="0"/>
        <v>39.986805</v>
      </c>
      <c r="G74" s="40">
        <f t="shared" si="1"/>
        <v>919.696515</v>
      </c>
    </row>
    <row r="75" spans="1:7" ht="15">
      <c r="A75" s="11" t="s">
        <v>53</v>
      </c>
      <c r="B75" s="41" t="s">
        <v>186</v>
      </c>
      <c r="C75" s="11" t="s">
        <v>122</v>
      </c>
      <c r="D75" s="56">
        <v>13</v>
      </c>
      <c r="E75" s="39">
        <v>28.12</v>
      </c>
      <c r="F75" s="56">
        <f t="shared" si="0"/>
        <v>34.629780000000004</v>
      </c>
      <c r="G75" s="40">
        <f t="shared" si="1"/>
        <v>450.18714000000006</v>
      </c>
    </row>
    <row r="76" spans="1:7" ht="30">
      <c r="A76" s="11" t="s">
        <v>54</v>
      </c>
      <c r="B76" s="41" t="s">
        <v>375</v>
      </c>
      <c r="C76" s="11" t="s">
        <v>27</v>
      </c>
      <c r="D76" s="56">
        <v>19.02</v>
      </c>
      <c r="E76" s="39">
        <v>552.96</v>
      </c>
      <c r="F76" s="56">
        <f t="shared" si="0"/>
        <v>680.9702400000001</v>
      </c>
      <c r="G76" s="40">
        <f t="shared" si="1"/>
        <v>12952.053964800001</v>
      </c>
    </row>
    <row r="77" spans="1:7" ht="15">
      <c r="A77" s="11" t="s">
        <v>55</v>
      </c>
      <c r="B77" s="41" t="s">
        <v>187</v>
      </c>
      <c r="C77" s="11" t="s">
        <v>27</v>
      </c>
      <c r="D77" s="56">
        <v>3.6</v>
      </c>
      <c r="E77" s="39">
        <v>798.88</v>
      </c>
      <c r="F77" s="56">
        <f t="shared" si="0"/>
        <v>983.8207199999999</v>
      </c>
      <c r="G77" s="40">
        <f t="shared" si="1"/>
        <v>3541.754592</v>
      </c>
    </row>
    <row r="78" spans="1:7" ht="15">
      <c r="A78" s="11" t="s">
        <v>56</v>
      </c>
      <c r="B78" s="41" t="s">
        <v>188</v>
      </c>
      <c r="C78" s="11" t="s">
        <v>122</v>
      </c>
      <c r="D78" s="56">
        <v>1</v>
      </c>
      <c r="E78" s="39">
        <v>1570.67</v>
      </c>
      <c r="F78" s="56">
        <f t="shared" si="0"/>
        <v>1934.280105</v>
      </c>
      <c r="G78" s="40">
        <f t="shared" si="1"/>
        <v>1934.280105</v>
      </c>
    </row>
    <row r="79" spans="1:7" ht="15" customHeight="1">
      <c r="A79" s="11" t="s">
        <v>57</v>
      </c>
      <c r="B79" s="41" t="s">
        <v>189</v>
      </c>
      <c r="C79" s="11" t="s">
        <v>122</v>
      </c>
      <c r="D79" s="56">
        <v>2</v>
      </c>
      <c r="E79" s="39">
        <v>49.33</v>
      </c>
      <c r="F79" s="56">
        <f t="shared" si="0"/>
        <v>60.749894999999995</v>
      </c>
      <c r="G79" s="40">
        <f t="shared" si="1"/>
        <v>121.49978999999999</v>
      </c>
    </row>
    <row r="80" spans="1:7" ht="15">
      <c r="A80" s="11" t="s">
        <v>58</v>
      </c>
      <c r="B80" s="41" t="s">
        <v>190</v>
      </c>
      <c r="C80" s="11" t="s">
        <v>27</v>
      </c>
      <c r="D80" s="56">
        <v>11.19</v>
      </c>
      <c r="E80" s="39">
        <v>202.07</v>
      </c>
      <c r="F80" s="56">
        <f t="shared" si="0"/>
        <v>248.84920499999998</v>
      </c>
      <c r="G80" s="40">
        <f t="shared" si="1"/>
        <v>2784.6226039499998</v>
      </c>
    </row>
    <row r="81" spans="1:7" ht="15">
      <c r="A81" s="11" t="s">
        <v>59</v>
      </c>
      <c r="B81" s="41" t="s">
        <v>191</v>
      </c>
      <c r="C81" s="11" t="s">
        <v>27</v>
      </c>
      <c r="D81" s="56">
        <v>1.47</v>
      </c>
      <c r="E81" s="39">
        <v>308.84</v>
      </c>
      <c r="F81" s="56">
        <f aca="true" t="shared" si="2" ref="F81:F87">E81+(E81*$F$14)</f>
        <v>380.33646</v>
      </c>
      <c r="G81" s="40">
        <f aca="true" t="shared" si="3" ref="G81:G87">D81*F81</f>
        <v>559.0945962</v>
      </c>
    </row>
    <row r="82" spans="1:7" ht="30">
      <c r="A82" s="11" t="s">
        <v>60</v>
      </c>
      <c r="B82" s="41" t="s">
        <v>377</v>
      </c>
      <c r="C82" s="11" t="s">
        <v>27</v>
      </c>
      <c r="D82" s="56">
        <v>11.2</v>
      </c>
      <c r="E82" s="39">
        <v>858.1</v>
      </c>
      <c r="F82" s="56">
        <f t="shared" si="2"/>
        <v>1056.75015</v>
      </c>
      <c r="G82" s="40">
        <f t="shared" si="3"/>
        <v>11835.60168</v>
      </c>
    </row>
    <row r="83" spans="1:7" ht="30">
      <c r="A83" s="11" t="s">
        <v>61</v>
      </c>
      <c r="B83" s="41" t="s">
        <v>376</v>
      </c>
      <c r="C83" s="11" t="s">
        <v>27</v>
      </c>
      <c r="D83" s="56">
        <v>2.4</v>
      </c>
      <c r="E83" s="39">
        <v>872.86</v>
      </c>
      <c r="F83" s="56">
        <f t="shared" si="2"/>
        <v>1074.9270900000001</v>
      </c>
      <c r="G83" s="40">
        <f t="shared" si="3"/>
        <v>2579.8250160000002</v>
      </c>
    </row>
    <row r="84" spans="1:7" ht="30">
      <c r="A84" s="11" t="s">
        <v>62</v>
      </c>
      <c r="B84" s="41" t="s">
        <v>192</v>
      </c>
      <c r="C84" s="11" t="s">
        <v>27</v>
      </c>
      <c r="D84" s="56">
        <v>1.8</v>
      </c>
      <c r="E84" s="39">
        <v>209.49</v>
      </c>
      <c r="F84" s="56">
        <f t="shared" si="2"/>
        <v>257.986935</v>
      </c>
      <c r="G84" s="40">
        <f t="shared" si="3"/>
        <v>464.37648300000006</v>
      </c>
    </row>
    <row r="85" spans="1:7" ht="30">
      <c r="A85" s="11" t="s">
        <v>63</v>
      </c>
      <c r="B85" s="41" t="s">
        <v>193</v>
      </c>
      <c r="C85" s="11" t="s">
        <v>122</v>
      </c>
      <c r="D85" s="56">
        <v>2</v>
      </c>
      <c r="E85" s="39">
        <v>39.7</v>
      </c>
      <c r="F85" s="56">
        <f t="shared" si="2"/>
        <v>48.890550000000005</v>
      </c>
      <c r="G85" s="40">
        <f t="shared" si="3"/>
        <v>97.78110000000001</v>
      </c>
    </row>
    <row r="86" spans="1:7" ht="30">
      <c r="A86" s="11" t="s">
        <v>64</v>
      </c>
      <c r="B86" s="41" t="s">
        <v>194</v>
      </c>
      <c r="C86" s="11" t="s">
        <v>122</v>
      </c>
      <c r="D86" s="56">
        <v>17</v>
      </c>
      <c r="E86" s="39">
        <v>97.5</v>
      </c>
      <c r="F86" s="56">
        <f t="shared" si="2"/>
        <v>120.07125</v>
      </c>
      <c r="G86" s="40">
        <f t="shared" si="3"/>
        <v>2041.21125</v>
      </c>
    </row>
    <row r="87" spans="1:7" ht="30">
      <c r="A87" s="11" t="s">
        <v>124</v>
      </c>
      <c r="B87" s="41" t="s">
        <v>195</v>
      </c>
      <c r="C87" s="11" t="s">
        <v>122</v>
      </c>
      <c r="D87" s="56">
        <v>24</v>
      </c>
      <c r="E87" s="39">
        <v>14.47</v>
      </c>
      <c r="F87" s="56">
        <f t="shared" si="2"/>
        <v>17.819805000000002</v>
      </c>
      <c r="G87" s="40">
        <f t="shared" si="3"/>
        <v>427.67532000000006</v>
      </c>
    </row>
    <row r="88" spans="1:7" s="9" customFormat="1" ht="15" customHeight="1">
      <c r="A88" s="67" t="s">
        <v>29</v>
      </c>
      <c r="B88" s="68" t="s">
        <v>126</v>
      </c>
      <c r="C88" s="69"/>
      <c r="D88" s="70"/>
      <c r="E88" s="70"/>
      <c r="F88" s="70"/>
      <c r="G88" s="71">
        <f>SUM(G89:G93)</f>
        <v>55401.9587163</v>
      </c>
    </row>
    <row r="89" spans="1:9" ht="46.5" customHeight="1">
      <c r="A89" s="11" t="s">
        <v>125</v>
      </c>
      <c r="B89" s="41" t="s">
        <v>196</v>
      </c>
      <c r="C89" s="11" t="s">
        <v>24</v>
      </c>
      <c r="D89" s="56">
        <v>83.37</v>
      </c>
      <c r="E89" s="39">
        <v>140.99</v>
      </c>
      <c r="F89" s="56">
        <f>E89+(E89*$F$14)</f>
        <v>173.629185</v>
      </c>
      <c r="G89" s="40">
        <f>D89*F89</f>
        <v>14475.46515345</v>
      </c>
      <c r="I89" s="3">
        <v>1410.2</v>
      </c>
    </row>
    <row r="90" spans="1:7" ht="15" customHeight="1">
      <c r="A90" s="11"/>
      <c r="B90" s="46" t="s">
        <v>127</v>
      </c>
      <c r="C90" s="11"/>
      <c r="D90" s="56"/>
      <c r="E90" s="39"/>
      <c r="F90" s="56">
        <f>E90+(E90*$F$14)</f>
        <v>0</v>
      </c>
      <c r="G90" s="40">
        <f>D90*F90</f>
        <v>0</v>
      </c>
    </row>
    <row r="91" spans="1:9" ht="30">
      <c r="A91" s="11" t="s">
        <v>72</v>
      </c>
      <c r="B91" s="41" t="s">
        <v>197</v>
      </c>
      <c r="C91" s="11" t="s">
        <v>24</v>
      </c>
      <c r="D91" s="56">
        <v>5.88</v>
      </c>
      <c r="E91" s="39">
        <v>209.73</v>
      </c>
      <c r="F91" s="56">
        <f>E91+(E91*$F$14)</f>
        <v>258.282495</v>
      </c>
      <c r="G91" s="40">
        <f>D91*F91</f>
        <v>1518.7010705999999</v>
      </c>
      <c r="I91" s="3">
        <v>2500</v>
      </c>
    </row>
    <row r="92" spans="1:9" ht="51" customHeight="1">
      <c r="A92" s="11" t="s">
        <v>73</v>
      </c>
      <c r="B92" s="41" t="s">
        <v>198</v>
      </c>
      <c r="C92" s="11" t="s">
        <v>24</v>
      </c>
      <c r="D92" s="56">
        <v>73.5</v>
      </c>
      <c r="E92" s="39">
        <v>394.29</v>
      </c>
      <c r="F92" s="56">
        <f>E92+(E92*$F$14)</f>
        <v>485.56813500000004</v>
      </c>
      <c r="G92" s="40">
        <f>D92*F92</f>
        <v>35689.2579225</v>
      </c>
      <c r="I92" s="3">
        <f>SUM(I89:I91)</f>
        <v>3910.2</v>
      </c>
    </row>
    <row r="93" spans="1:7" ht="15" customHeight="1">
      <c r="A93" s="11" t="s">
        <v>74</v>
      </c>
      <c r="B93" s="41" t="s">
        <v>199</v>
      </c>
      <c r="C93" s="11" t="s">
        <v>24</v>
      </c>
      <c r="D93" s="56">
        <v>13.65</v>
      </c>
      <c r="E93" s="39">
        <v>221.21</v>
      </c>
      <c r="F93" s="56">
        <f>E93+(E93*$F$14)</f>
        <v>272.420115</v>
      </c>
      <c r="G93" s="40">
        <f>D93*F93</f>
        <v>3718.53456975</v>
      </c>
    </row>
    <row r="94" spans="1:7" s="9" customFormat="1" ht="15" customHeight="1">
      <c r="A94" s="67" t="s">
        <v>40</v>
      </c>
      <c r="B94" s="68" t="s">
        <v>128</v>
      </c>
      <c r="C94" s="69"/>
      <c r="D94" s="70"/>
      <c r="E94" s="70"/>
      <c r="F94" s="70"/>
      <c r="G94" s="71">
        <f>SUM(G95:G98)</f>
        <v>17012.2868052</v>
      </c>
    </row>
    <row r="95" spans="1:7" ht="15" customHeight="1">
      <c r="A95" s="11" t="s">
        <v>65</v>
      </c>
      <c r="B95" s="41" t="s">
        <v>200</v>
      </c>
      <c r="C95" s="11" t="s">
        <v>27</v>
      </c>
      <c r="D95" s="56">
        <v>76.75</v>
      </c>
      <c r="E95" s="39">
        <v>8.74</v>
      </c>
      <c r="F95" s="56">
        <f>E95+(E95*$F$14)</f>
        <v>10.76331</v>
      </c>
      <c r="G95" s="40">
        <f>D95*F95</f>
        <v>826.0840425</v>
      </c>
    </row>
    <row r="96" spans="1:7" ht="15" customHeight="1">
      <c r="A96" s="11" t="s">
        <v>66</v>
      </c>
      <c r="B96" s="41" t="s">
        <v>201</v>
      </c>
      <c r="C96" s="11" t="s">
        <v>27</v>
      </c>
      <c r="D96" s="56">
        <v>369.66</v>
      </c>
      <c r="E96" s="39">
        <v>12.95</v>
      </c>
      <c r="F96" s="56">
        <f>E96+(E96*$F$14)</f>
        <v>15.947925</v>
      </c>
      <c r="G96" s="40">
        <f>D96*F96</f>
        <v>5895.3099555</v>
      </c>
    </row>
    <row r="97" spans="1:9" ht="15" customHeight="1">
      <c r="A97" s="11" t="s">
        <v>67</v>
      </c>
      <c r="B97" s="41" t="s">
        <v>202</v>
      </c>
      <c r="C97" s="11" t="s">
        <v>24</v>
      </c>
      <c r="D97" s="56">
        <v>446.41</v>
      </c>
      <c r="E97" s="39">
        <v>3.19</v>
      </c>
      <c r="F97" s="56">
        <f>E97+(E97*$F$14)</f>
        <v>3.9284850000000002</v>
      </c>
      <c r="G97" s="40">
        <f>D97*F97</f>
        <v>1753.7149888500003</v>
      </c>
      <c r="I97" s="3">
        <f>102.9/1.68</f>
        <v>61.25000000000001</v>
      </c>
    </row>
    <row r="98" spans="1:7" ht="30">
      <c r="A98" s="11" t="s">
        <v>76</v>
      </c>
      <c r="B98" s="41" t="s">
        <v>203</v>
      </c>
      <c r="C98" s="11" t="s">
        <v>24</v>
      </c>
      <c r="D98" s="56">
        <v>319.61</v>
      </c>
      <c r="E98" s="39">
        <v>21.69</v>
      </c>
      <c r="F98" s="56">
        <f>E98+(E98*$F$14)</f>
        <v>26.711235000000002</v>
      </c>
      <c r="G98" s="40">
        <f>D98*F98</f>
        <v>8537.177818350001</v>
      </c>
    </row>
    <row r="99" spans="1:7" s="9" customFormat="1" ht="15" customHeight="1">
      <c r="A99" s="67" t="s">
        <v>41</v>
      </c>
      <c r="B99" s="68" t="s">
        <v>82</v>
      </c>
      <c r="C99" s="69"/>
      <c r="D99" s="70"/>
      <c r="E99" s="70"/>
      <c r="F99" s="70"/>
      <c r="G99" s="71">
        <f>SUM(G100:G103)</f>
        <v>45298.5886308</v>
      </c>
    </row>
    <row r="100" spans="1:7" ht="18.75" customHeight="1">
      <c r="A100" s="11" t="s">
        <v>68</v>
      </c>
      <c r="B100" s="41" t="s">
        <v>204</v>
      </c>
      <c r="C100" s="11" t="s">
        <v>27</v>
      </c>
      <c r="D100" s="56">
        <v>55.46</v>
      </c>
      <c r="E100" s="39">
        <v>9.5</v>
      </c>
      <c r="F100" s="56">
        <f>E100+(E100*$F$14)</f>
        <v>11.69925</v>
      </c>
      <c r="G100" s="40">
        <f>D100*F100</f>
        <v>648.8404049999999</v>
      </c>
    </row>
    <row r="101" spans="1:7" ht="43.5" customHeight="1">
      <c r="A101" s="11" t="s">
        <v>69</v>
      </c>
      <c r="B101" s="41" t="s">
        <v>205</v>
      </c>
      <c r="C101" s="11" t="s">
        <v>27</v>
      </c>
      <c r="D101" s="56">
        <v>436.72</v>
      </c>
      <c r="E101" s="39">
        <v>51.47</v>
      </c>
      <c r="F101" s="56">
        <f>E101+(E101*$F$14)</f>
        <v>63.385305</v>
      </c>
      <c r="G101" s="40">
        <f>D101*F101</f>
        <v>27681.630399600002</v>
      </c>
    </row>
    <row r="102" spans="1:7" ht="30" customHeight="1">
      <c r="A102" s="11" t="s">
        <v>70</v>
      </c>
      <c r="B102" s="41" t="s">
        <v>206</v>
      </c>
      <c r="C102" s="11" t="s">
        <v>27</v>
      </c>
      <c r="D102" s="56">
        <v>267.4</v>
      </c>
      <c r="E102" s="39">
        <v>47.15</v>
      </c>
      <c r="F102" s="56">
        <f>E102+(E102*$F$14)</f>
        <v>58.065225</v>
      </c>
      <c r="G102" s="40">
        <f>D102*F102</f>
        <v>15526.641164999997</v>
      </c>
    </row>
    <row r="103" spans="1:7" ht="30" customHeight="1">
      <c r="A103" s="11" t="s">
        <v>71</v>
      </c>
      <c r="B103" s="41" t="s">
        <v>207</v>
      </c>
      <c r="C103" s="11" t="s">
        <v>27</v>
      </c>
      <c r="D103" s="56">
        <v>35.32</v>
      </c>
      <c r="E103" s="39">
        <v>33.14</v>
      </c>
      <c r="F103" s="56">
        <f>E103+(E103*$F$14)</f>
        <v>40.81191</v>
      </c>
      <c r="G103" s="40">
        <f>D103*F103</f>
        <v>1441.4766611999999</v>
      </c>
    </row>
    <row r="104" spans="1:7" s="9" customFormat="1" ht="15" customHeight="1">
      <c r="A104" s="67" t="s">
        <v>77</v>
      </c>
      <c r="B104" s="68" t="s">
        <v>17</v>
      </c>
      <c r="C104" s="69"/>
      <c r="D104" s="70"/>
      <c r="E104" s="70"/>
      <c r="F104" s="70"/>
      <c r="G104" s="71">
        <f>SUM(G105:G112)</f>
        <v>108880.752354</v>
      </c>
    </row>
    <row r="105" spans="1:7" s="9" customFormat="1" ht="45" customHeight="1">
      <c r="A105" s="11" t="s">
        <v>78</v>
      </c>
      <c r="B105" s="65" t="s">
        <v>232</v>
      </c>
      <c r="C105" s="11" t="s">
        <v>27</v>
      </c>
      <c r="D105" s="56">
        <v>3936.6</v>
      </c>
      <c r="E105" s="56">
        <v>12.24</v>
      </c>
      <c r="F105" s="56">
        <f aca="true" t="shared" si="4" ref="F105:F112">E105+(E105*$F$14)</f>
        <v>15.07356</v>
      </c>
      <c r="G105" s="40">
        <f aca="true" t="shared" si="5" ref="G105:G112">D105*F105</f>
        <v>59338.576296</v>
      </c>
    </row>
    <row r="106" spans="1:7" s="9" customFormat="1" ht="45" customHeight="1">
      <c r="A106" s="11" t="s">
        <v>79</v>
      </c>
      <c r="B106" s="65" t="s">
        <v>233</v>
      </c>
      <c r="C106" s="11" t="s">
        <v>27</v>
      </c>
      <c r="D106" s="56">
        <v>227.4</v>
      </c>
      <c r="E106" s="56">
        <v>30.85</v>
      </c>
      <c r="F106" s="56">
        <f t="shared" si="4"/>
        <v>37.991775000000004</v>
      </c>
      <c r="G106" s="40">
        <f t="shared" si="5"/>
        <v>8639.329635000002</v>
      </c>
    </row>
    <row r="107" spans="1:7" s="7" customFormat="1" ht="30" customHeight="1">
      <c r="A107" s="11" t="s">
        <v>80</v>
      </c>
      <c r="B107" s="41" t="s">
        <v>208</v>
      </c>
      <c r="C107" s="11" t="s">
        <v>27</v>
      </c>
      <c r="D107" s="56">
        <v>1563.79</v>
      </c>
      <c r="E107" s="56">
        <v>11.22</v>
      </c>
      <c r="F107" s="56">
        <f t="shared" si="4"/>
        <v>13.817430000000002</v>
      </c>
      <c r="G107" s="40">
        <f t="shared" si="5"/>
        <v>21607.558859700002</v>
      </c>
    </row>
    <row r="108" spans="1:7" s="7" customFormat="1" ht="47.25" customHeight="1">
      <c r="A108" s="11" t="s">
        <v>81</v>
      </c>
      <c r="B108" s="41" t="s">
        <v>209</v>
      </c>
      <c r="C108" s="11" t="s">
        <v>27</v>
      </c>
      <c r="D108" s="56">
        <v>753.04</v>
      </c>
      <c r="E108" s="56">
        <v>4.71</v>
      </c>
      <c r="F108" s="56">
        <f t="shared" si="4"/>
        <v>5.800365</v>
      </c>
      <c r="G108" s="40">
        <f t="shared" si="5"/>
        <v>4367.9068596</v>
      </c>
    </row>
    <row r="109" spans="1:7" s="7" customFormat="1" ht="45" customHeight="1">
      <c r="A109" s="11" t="s">
        <v>87</v>
      </c>
      <c r="B109" s="41" t="s">
        <v>210</v>
      </c>
      <c r="C109" s="11" t="s">
        <v>27</v>
      </c>
      <c r="D109" s="56">
        <v>1249.88</v>
      </c>
      <c r="E109" s="56">
        <v>6.38</v>
      </c>
      <c r="F109" s="56">
        <f t="shared" si="4"/>
        <v>7.8569700000000005</v>
      </c>
      <c r="G109" s="40">
        <f t="shared" si="5"/>
        <v>9820.269663600002</v>
      </c>
    </row>
    <row r="110" spans="1:7" s="7" customFormat="1" ht="27.75" customHeight="1">
      <c r="A110" s="11" t="s">
        <v>88</v>
      </c>
      <c r="B110" s="41" t="s">
        <v>211</v>
      </c>
      <c r="C110" s="11" t="s">
        <v>27</v>
      </c>
      <c r="D110" s="56">
        <v>11.76</v>
      </c>
      <c r="E110" s="56">
        <v>17.92</v>
      </c>
      <c r="F110" s="56">
        <f t="shared" si="4"/>
        <v>22.06848</v>
      </c>
      <c r="G110" s="40">
        <f t="shared" si="5"/>
        <v>259.5253248</v>
      </c>
    </row>
    <row r="111" spans="1:7" s="7" customFormat="1" ht="27.75" customHeight="1">
      <c r="A111" s="11" t="s">
        <v>129</v>
      </c>
      <c r="B111" s="41" t="s">
        <v>212</v>
      </c>
      <c r="C111" s="11" t="s">
        <v>27</v>
      </c>
      <c r="D111" s="56">
        <v>45.2</v>
      </c>
      <c r="E111" s="56">
        <v>10.82</v>
      </c>
      <c r="F111" s="56">
        <f t="shared" si="4"/>
        <v>13.32483</v>
      </c>
      <c r="G111" s="40">
        <f t="shared" si="5"/>
        <v>602.282316</v>
      </c>
    </row>
    <row r="112" spans="1:7" s="7" customFormat="1" ht="31.5" customHeight="1">
      <c r="A112" s="11" t="s">
        <v>130</v>
      </c>
      <c r="B112" s="41" t="s">
        <v>213</v>
      </c>
      <c r="C112" s="11" t="s">
        <v>27</v>
      </c>
      <c r="D112" s="56">
        <v>392.18</v>
      </c>
      <c r="E112" s="56">
        <v>8.79</v>
      </c>
      <c r="F112" s="56">
        <f t="shared" si="4"/>
        <v>10.824884999999998</v>
      </c>
      <c r="G112" s="40">
        <f t="shared" si="5"/>
        <v>4245.303399299999</v>
      </c>
    </row>
    <row r="113" spans="1:7" s="9" customFormat="1" ht="15" customHeight="1">
      <c r="A113" s="67" t="s">
        <v>83</v>
      </c>
      <c r="B113" s="68" t="s">
        <v>131</v>
      </c>
      <c r="C113" s="69"/>
      <c r="D113" s="70"/>
      <c r="E113" s="70"/>
      <c r="F113" s="70"/>
      <c r="G113" s="71">
        <f>SUM(G114:G124)</f>
        <v>12476.4385665</v>
      </c>
    </row>
    <row r="114" spans="1:7" s="7" customFormat="1" ht="18" customHeight="1">
      <c r="A114" s="11" t="s">
        <v>84</v>
      </c>
      <c r="B114" s="65" t="s">
        <v>234</v>
      </c>
      <c r="C114" s="11" t="s">
        <v>24</v>
      </c>
      <c r="D114" s="56">
        <v>12.56</v>
      </c>
      <c r="E114" s="56">
        <v>75.24</v>
      </c>
      <c r="F114" s="56">
        <f aca="true" t="shared" si="6" ref="F114:F124">E114+(E114*$F$14)</f>
        <v>92.65805999999999</v>
      </c>
      <c r="G114" s="40">
        <f aca="true" t="shared" si="7" ref="G114:G124">D114*F114</f>
        <v>1163.7852335999999</v>
      </c>
    </row>
    <row r="115" spans="1:7" s="7" customFormat="1" ht="33.75" customHeight="1">
      <c r="A115" s="11" t="s">
        <v>85</v>
      </c>
      <c r="B115" s="41" t="s">
        <v>214</v>
      </c>
      <c r="C115" s="11" t="s">
        <v>122</v>
      </c>
      <c r="D115" s="56">
        <v>4</v>
      </c>
      <c r="E115" s="56">
        <v>200.74</v>
      </c>
      <c r="F115" s="56">
        <f t="shared" si="6"/>
        <v>247.21131000000003</v>
      </c>
      <c r="G115" s="40">
        <f t="shared" si="7"/>
        <v>988.8452400000001</v>
      </c>
    </row>
    <row r="116" spans="1:7" s="7" customFormat="1" ht="30" customHeight="1">
      <c r="A116" s="11" t="s">
        <v>86</v>
      </c>
      <c r="B116" s="41" t="s">
        <v>215</v>
      </c>
      <c r="C116" s="11" t="s">
        <v>122</v>
      </c>
      <c r="D116" s="56">
        <v>4</v>
      </c>
      <c r="E116" s="56">
        <v>200.74</v>
      </c>
      <c r="F116" s="56">
        <f t="shared" si="6"/>
        <v>247.21131000000003</v>
      </c>
      <c r="G116" s="40">
        <f t="shared" si="7"/>
        <v>988.8452400000001</v>
      </c>
    </row>
    <row r="117" spans="1:7" s="7" customFormat="1" ht="28.5" customHeight="1">
      <c r="A117" s="11" t="s">
        <v>89</v>
      </c>
      <c r="B117" s="41" t="s">
        <v>216</v>
      </c>
      <c r="C117" s="11" t="s">
        <v>122</v>
      </c>
      <c r="D117" s="56">
        <v>7</v>
      </c>
      <c r="E117" s="56">
        <v>83.68</v>
      </c>
      <c r="F117" s="56">
        <f t="shared" si="6"/>
        <v>103.05192000000001</v>
      </c>
      <c r="G117" s="40">
        <f t="shared" si="7"/>
        <v>721.3634400000001</v>
      </c>
    </row>
    <row r="118" spans="1:7" s="7" customFormat="1" ht="28.5" customHeight="1">
      <c r="A118" s="11" t="s">
        <v>90</v>
      </c>
      <c r="B118" s="41" t="s">
        <v>217</v>
      </c>
      <c r="C118" s="11" t="s">
        <v>122</v>
      </c>
      <c r="D118" s="56">
        <v>1</v>
      </c>
      <c r="E118" s="56">
        <v>48.92</v>
      </c>
      <c r="F118" s="56">
        <f t="shared" si="6"/>
        <v>60.244980000000005</v>
      </c>
      <c r="G118" s="40">
        <f t="shared" si="7"/>
        <v>60.244980000000005</v>
      </c>
    </row>
    <row r="119" spans="1:7" s="7" customFormat="1" ht="15" customHeight="1">
      <c r="A119" s="11" t="s">
        <v>132</v>
      </c>
      <c r="B119" s="41" t="s">
        <v>343</v>
      </c>
      <c r="C119" s="11" t="s">
        <v>27</v>
      </c>
      <c r="D119" s="56">
        <v>13.6</v>
      </c>
      <c r="E119" s="56">
        <v>19.49</v>
      </c>
      <c r="F119" s="56">
        <f t="shared" si="6"/>
        <v>24.001935</v>
      </c>
      <c r="G119" s="40">
        <f t="shared" si="7"/>
        <v>326.426316</v>
      </c>
    </row>
    <row r="120" spans="1:7" s="7" customFormat="1" ht="15" customHeight="1">
      <c r="A120" s="11" t="s">
        <v>133</v>
      </c>
      <c r="B120" s="41" t="s">
        <v>218</v>
      </c>
      <c r="C120" s="11" t="s">
        <v>27</v>
      </c>
      <c r="D120" s="56">
        <v>34.02</v>
      </c>
      <c r="E120" s="56">
        <v>25.13</v>
      </c>
      <c r="F120" s="56">
        <f t="shared" si="6"/>
        <v>30.947595</v>
      </c>
      <c r="G120" s="40">
        <f t="shared" si="7"/>
        <v>1052.8371819000001</v>
      </c>
    </row>
    <row r="121" spans="1:7" s="7" customFormat="1" ht="28.5" customHeight="1">
      <c r="A121" s="11" t="s">
        <v>134</v>
      </c>
      <c r="B121" s="41" t="s">
        <v>219</v>
      </c>
      <c r="C121" s="11" t="s">
        <v>27</v>
      </c>
      <c r="D121" s="56">
        <v>11.7</v>
      </c>
      <c r="E121" s="56">
        <v>28.17</v>
      </c>
      <c r="F121" s="56">
        <f t="shared" si="6"/>
        <v>34.691355</v>
      </c>
      <c r="G121" s="40">
        <f t="shared" si="7"/>
        <v>405.8888535</v>
      </c>
    </row>
    <row r="122" spans="1:7" s="7" customFormat="1" ht="30" customHeight="1">
      <c r="A122" s="11" t="s">
        <v>135</v>
      </c>
      <c r="B122" s="41" t="s">
        <v>220</v>
      </c>
      <c r="C122" s="11" t="s">
        <v>27</v>
      </c>
      <c r="D122" s="56">
        <v>1.26</v>
      </c>
      <c r="E122" s="56">
        <v>31.85</v>
      </c>
      <c r="F122" s="56">
        <f t="shared" si="6"/>
        <v>39.223275</v>
      </c>
      <c r="G122" s="40">
        <f t="shared" si="7"/>
        <v>49.4213265</v>
      </c>
    </row>
    <row r="123" spans="1:7" s="7" customFormat="1" ht="30" customHeight="1">
      <c r="A123" s="11" t="s">
        <v>136</v>
      </c>
      <c r="B123" s="41" t="s">
        <v>221</v>
      </c>
      <c r="C123" s="11" t="s">
        <v>23</v>
      </c>
      <c r="D123" s="56">
        <v>24</v>
      </c>
      <c r="E123" s="56">
        <v>205.54</v>
      </c>
      <c r="F123" s="56">
        <f t="shared" si="6"/>
        <v>253.12250999999998</v>
      </c>
      <c r="G123" s="40">
        <f t="shared" si="7"/>
        <v>6074.94024</v>
      </c>
    </row>
    <row r="124" spans="1:7" s="7" customFormat="1" ht="15" customHeight="1">
      <c r="A124" s="11" t="s">
        <v>137</v>
      </c>
      <c r="B124" s="41" t="s">
        <v>327</v>
      </c>
      <c r="C124" s="11" t="s">
        <v>27</v>
      </c>
      <c r="D124" s="56">
        <v>9</v>
      </c>
      <c r="E124" s="56">
        <v>58.09</v>
      </c>
      <c r="F124" s="56">
        <f t="shared" si="6"/>
        <v>71.537835</v>
      </c>
      <c r="G124" s="40">
        <f t="shared" si="7"/>
        <v>643.840515</v>
      </c>
    </row>
    <row r="125" spans="1:7" s="9" customFormat="1" ht="15" customHeight="1">
      <c r="A125" s="67" t="s">
        <v>139</v>
      </c>
      <c r="B125" s="137" t="s">
        <v>378</v>
      </c>
      <c r="C125" s="69"/>
      <c r="D125" s="70"/>
      <c r="E125" s="70"/>
      <c r="F125" s="70"/>
      <c r="G125" s="71">
        <f>G126+G129+G134+G139+G141+G146+G150+G158+G160+G163+G168+G171</f>
        <v>17903.335182000003</v>
      </c>
    </row>
    <row r="126" spans="1:7" s="7" customFormat="1" ht="15" customHeight="1">
      <c r="A126" s="11" t="s">
        <v>141</v>
      </c>
      <c r="B126" s="41" t="s">
        <v>4</v>
      </c>
      <c r="C126" s="11"/>
      <c r="D126" s="56"/>
      <c r="E126" s="56"/>
      <c r="F126" s="56"/>
      <c r="G126" s="138">
        <f>SUM(G127:G128)</f>
        <v>136.6098024</v>
      </c>
    </row>
    <row r="127" spans="1:7" s="7" customFormat="1" ht="30">
      <c r="A127" s="185"/>
      <c r="B127" s="41" t="s">
        <v>222</v>
      </c>
      <c r="C127" s="11" t="s">
        <v>27</v>
      </c>
      <c r="D127" s="47">
        <v>15.58</v>
      </c>
      <c r="E127" s="66">
        <v>1.58</v>
      </c>
      <c r="F127" s="56">
        <f aca="true" t="shared" si="8" ref="F127:F176">E127+(E127*$F$14)</f>
        <v>1.94577</v>
      </c>
      <c r="G127" s="40">
        <f>D127*F127</f>
        <v>30.3150966</v>
      </c>
    </row>
    <row r="128" spans="1:7" s="42" customFormat="1" ht="45" customHeight="1">
      <c r="A128" s="186"/>
      <c r="B128" s="41" t="s">
        <v>223</v>
      </c>
      <c r="C128" s="11" t="s">
        <v>27</v>
      </c>
      <c r="D128" s="47">
        <v>15.58</v>
      </c>
      <c r="E128" s="56">
        <v>5.54</v>
      </c>
      <c r="F128" s="56">
        <f t="shared" si="8"/>
        <v>6.82251</v>
      </c>
      <c r="G128" s="40">
        <f>D128*F128</f>
        <v>106.2947058</v>
      </c>
    </row>
    <row r="129" spans="1:7" s="7" customFormat="1" ht="15" customHeight="1">
      <c r="A129" s="11" t="s">
        <v>142</v>
      </c>
      <c r="B129" s="10" t="s">
        <v>34</v>
      </c>
      <c r="C129" s="11"/>
      <c r="D129" s="56"/>
      <c r="E129" s="56"/>
      <c r="F129" s="56"/>
      <c r="G129" s="138">
        <f>SUM(G130:G133)</f>
        <v>426.25749405</v>
      </c>
    </row>
    <row r="130" spans="1:7" s="7" customFormat="1" ht="30" customHeight="1">
      <c r="A130" s="185"/>
      <c r="B130" s="41" t="s">
        <v>224</v>
      </c>
      <c r="C130" s="11" t="s">
        <v>105</v>
      </c>
      <c r="D130" s="56">
        <v>15.58</v>
      </c>
      <c r="E130" s="56">
        <v>5.54</v>
      </c>
      <c r="F130" s="56">
        <f t="shared" si="8"/>
        <v>6.82251</v>
      </c>
      <c r="G130" s="40">
        <f>D130*F130</f>
        <v>106.2947058</v>
      </c>
    </row>
    <row r="131" spans="1:7" s="7" customFormat="1" ht="30" customHeight="1">
      <c r="A131" s="187"/>
      <c r="B131" s="41" t="s">
        <v>225</v>
      </c>
      <c r="C131" s="11" t="s">
        <v>105</v>
      </c>
      <c r="D131" s="56">
        <v>3.29</v>
      </c>
      <c r="E131" s="56">
        <v>62.93</v>
      </c>
      <c r="F131" s="56">
        <f t="shared" si="8"/>
        <v>77.498295</v>
      </c>
      <c r="G131" s="40">
        <f>D131*F131</f>
        <v>254.96939054999999</v>
      </c>
    </row>
    <row r="132" spans="1:7" s="7" customFormat="1" ht="30" customHeight="1">
      <c r="A132" s="187"/>
      <c r="B132" s="41" t="s">
        <v>226</v>
      </c>
      <c r="C132" s="11" t="s">
        <v>27</v>
      </c>
      <c r="D132" s="56">
        <v>6.44</v>
      </c>
      <c r="E132" s="56">
        <v>2.14</v>
      </c>
      <c r="F132" s="56">
        <f t="shared" si="8"/>
        <v>2.6354100000000003</v>
      </c>
      <c r="G132" s="40">
        <f>D132*F132</f>
        <v>16.9720404</v>
      </c>
    </row>
    <row r="133" spans="1:7" s="7" customFormat="1" ht="30" customHeight="1">
      <c r="A133" s="186"/>
      <c r="B133" s="41" t="s">
        <v>227</v>
      </c>
      <c r="C133" s="11" t="s">
        <v>105</v>
      </c>
      <c r="D133" s="56">
        <v>3.22</v>
      </c>
      <c r="E133" s="56">
        <v>12.11</v>
      </c>
      <c r="F133" s="56">
        <f t="shared" si="8"/>
        <v>14.913464999999999</v>
      </c>
      <c r="G133" s="40">
        <f>D133*F133</f>
        <v>48.0213573</v>
      </c>
    </row>
    <row r="134" spans="1:7" s="7" customFormat="1" ht="15" customHeight="1">
      <c r="A134" s="11" t="s">
        <v>228</v>
      </c>
      <c r="B134" s="41" t="s">
        <v>33</v>
      </c>
      <c r="C134" s="11"/>
      <c r="D134" s="56"/>
      <c r="E134" s="56"/>
      <c r="F134" s="56">
        <f t="shared" si="8"/>
        <v>0</v>
      </c>
      <c r="G134" s="138">
        <f>SUM(G135:G138)</f>
        <v>3429.74781975</v>
      </c>
    </row>
    <row r="135" spans="1:7" s="7" customFormat="1" ht="45" customHeight="1">
      <c r="A135" s="185"/>
      <c r="B135" s="41" t="s">
        <v>229</v>
      </c>
      <c r="C135" s="11" t="s">
        <v>105</v>
      </c>
      <c r="D135" s="56">
        <v>3.22</v>
      </c>
      <c r="E135" s="56">
        <v>251.79</v>
      </c>
      <c r="F135" s="56">
        <f t="shared" si="8"/>
        <v>310.079385</v>
      </c>
      <c r="G135" s="40">
        <f>D135*F135</f>
        <v>998.4556197</v>
      </c>
    </row>
    <row r="136" spans="1:7" s="7" customFormat="1" ht="30" customHeight="1">
      <c r="A136" s="187"/>
      <c r="B136" s="41" t="s">
        <v>235</v>
      </c>
      <c r="C136" s="11" t="s">
        <v>27</v>
      </c>
      <c r="D136" s="56">
        <v>4.83</v>
      </c>
      <c r="E136" s="56">
        <v>246.25</v>
      </c>
      <c r="F136" s="56">
        <f t="shared" si="8"/>
        <v>303.256875</v>
      </c>
      <c r="G136" s="40">
        <f>D136*F136</f>
        <v>1464.73070625</v>
      </c>
    </row>
    <row r="137" spans="1:7" s="7" customFormat="1" ht="60" customHeight="1">
      <c r="A137" s="187"/>
      <c r="B137" s="41" t="s">
        <v>236</v>
      </c>
      <c r="C137" s="11" t="s">
        <v>105</v>
      </c>
      <c r="D137" s="56">
        <v>0.48</v>
      </c>
      <c r="E137" s="56">
        <v>1095.85</v>
      </c>
      <c r="F137" s="56">
        <f t="shared" si="8"/>
        <v>1349.5392749999999</v>
      </c>
      <c r="G137" s="40">
        <f>D137*F137</f>
        <v>647.7788519999999</v>
      </c>
    </row>
    <row r="138" spans="1:7" s="7" customFormat="1" ht="30" customHeight="1">
      <c r="A138" s="186"/>
      <c r="B138" s="41" t="s">
        <v>237</v>
      </c>
      <c r="C138" s="11" t="s">
        <v>27</v>
      </c>
      <c r="D138" s="56">
        <v>13.16</v>
      </c>
      <c r="E138" s="56">
        <v>19.67</v>
      </c>
      <c r="F138" s="56">
        <f t="shared" si="8"/>
        <v>24.223605000000003</v>
      </c>
      <c r="G138" s="40">
        <f>D138*F138</f>
        <v>318.7826418</v>
      </c>
    </row>
    <row r="139" spans="1:7" s="7" customFormat="1" ht="15" customHeight="1">
      <c r="A139" s="11" t="s">
        <v>238</v>
      </c>
      <c r="B139" s="41" t="s">
        <v>26</v>
      </c>
      <c r="C139" s="11"/>
      <c r="D139" s="56"/>
      <c r="E139" s="56"/>
      <c r="F139" s="56"/>
      <c r="G139" s="138">
        <f>SUM(G140:G140)</f>
        <v>1762.9348599</v>
      </c>
    </row>
    <row r="140" spans="1:7" s="7" customFormat="1" ht="45" customHeight="1">
      <c r="A140" s="11"/>
      <c r="B140" s="41" t="s">
        <v>240</v>
      </c>
      <c r="C140" s="11" t="s">
        <v>27</v>
      </c>
      <c r="D140" s="56">
        <v>44.43</v>
      </c>
      <c r="E140" s="56">
        <v>32.22</v>
      </c>
      <c r="F140" s="56">
        <f t="shared" si="8"/>
        <v>39.67893</v>
      </c>
      <c r="G140" s="40">
        <f>D140*F140</f>
        <v>1762.9348599</v>
      </c>
    </row>
    <row r="141" spans="1:7" s="7" customFormat="1" ht="15" customHeight="1">
      <c r="A141" s="11" t="s">
        <v>239</v>
      </c>
      <c r="B141" s="41" t="s">
        <v>20</v>
      </c>
      <c r="C141" s="11"/>
      <c r="D141" s="56"/>
      <c r="E141" s="56"/>
      <c r="F141" s="56"/>
      <c r="G141" s="138">
        <f>SUM(G142:G145)</f>
        <v>3273.8516189999996</v>
      </c>
    </row>
    <row r="142" spans="1:7" s="7" customFormat="1" ht="30" customHeight="1">
      <c r="A142" s="185"/>
      <c r="B142" s="41" t="s">
        <v>241</v>
      </c>
      <c r="C142" s="11" t="s">
        <v>27</v>
      </c>
      <c r="D142" s="56">
        <v>25.5</v>
      </c>
      <c r="E142" s="56">
        <v>52.4</v>
      </c>
      <c r="F142" s="56">
        <f t="shared" si="8"/>
        <v>64.53059999999999</v>
      </c>
      <c r="G142" s="40">
        <f>D142*F142</f>
        <v>1645.5303</v>
      </c>
    </row>
    <row r="143" spans="1:7" s="7" customFormat="1" ht="30" customHeight="1">
      <c r="A143" s="187"/>
      <c r="B143" s="41" t="s">
        <v>242</v>
      </c>
      <c r="C143" s="11" t="s">
        <v>27</v>
      </c>
      <c r="D143" s="56">
        <v>25.5</v>
      </c>
      <c r="E143" s="56">
        <v>37.97</v>
      </c>
      <c r="F143" s="56">
        <f t="shared" si="8"/>
        <v>46.760055</v>
      </c>
      <c r="G143" s="40">
        <f>D143*F143</f>
        <v>1192.3814025</v>
      </c>
    </row>
    <row r="144" spans="1:7" s="7" customFormat="1" ht="30" customHeight="1">
      <c r="A144" s="187"/>
      <c r="B144" s="41" t="s">
        <v>243</v>
      </c>
      <c r="C144" s="11" t="s">
        <v>23</v>
      </c>
      <c r="D144" s="56">
        <v>25.5</v>
      </c>
      <c r="E144" s="56">
        <v>3.09</v>
      </c>
      <c r="F144" s="56">
        <f t="shared" si="8"/>
        <v>3.805335</v>
      </c>
      <c r="G144" s="40">
        <f>D144*F144</f>
        <v>97.0360425</v>
      </c>
    </row>
    <row r="145" spans="1:7" s="7" customFormat="1" ht="15" customHeight="1">
      <c r="A145" s="186"/>
      <c r="B145" s="41" t="s">
        <v>244</v>
      </c>
      <c r="C145" s="11" t="s">
        <v>23</v>
      </c>
      <c r="D145" s="56">
        <v>20.4</v>
      </c>
      <c r="E145" s="56">
        <v>13.49</v>
      </c>
      <c r="F145" s="56">
        <f t="shared" si="8"/>
        <v>16.612935</v>
      </c>
      <c r="G145" s="40">
        <f>D145*F145</f>
        <v>338.903874</v>
      </c>
    </row>
    <row r="146" spans="1:7" s="7" customFormat="1" ht="15" customHeight="1">
      <c r="A146" s="48" t="s">
        <v>245</v>
      </c>
      <c r="B146" s="41" t="s">
        <v>246</v>
      </c>
      <c r="C146" s="11"/>
      <c r="D146" s="56"/>
      <c r="E146" s="56"/>
      <c r="F146" s="56">
        <f t="shared" si="8"/>
        <v>0</v>
      </c>
      <c r="G146" s="138">
        <f>SUM(G147:G149)</f>
        <v>650.52756</v>
      </c>
    </row>
    <row r="147" spans="1:7" s="7" customFormat="1" ht="30" customHeight="1">
      <c r="A147" s="182"/>
      <c r="B147" s="41" t="s">
        <v>248</v>
      </c>
      <c r="C147" s="11" t="s">
        <v>247</v>
      </c>
      <c r="D147" s="56">
        <v>4</v>
      </c>
      <c r="E147" s="56">
        <v>6.6</v>
      </c>
      <c r="F147" s="56">
        <f t="shared" si="8"/>
        <v>8.1279</v>
      </c>
      <c r="G147" s="40">
        <f>D147*F147</f>
        <v>32.5116</v>
      </c>
    </row>
    <row r="148" spans="1:7" s="7" customFormat="1" ht="45" customHeight="1">
      <c r="A148" s="184"/>
      <c r="B148" s="41" t="s">
        <v>249</v>
      </c>
      <c r="C148" s="11" t="s">
        <v>247</v>
      </c>
      <c r="D148" s="56">
        <v>4</v>
      </c>
      <c r="E148" s="56">
        <v>73.7</v>
      </c>
      <c r="F148" s="56">
        <f t="shared" si="8"/>
        <v>90.76155</v>
      </c>
      <c r="G148" s="40">
        <f>D148*F148</f>
        <v>363.0462</v>
      </c>
    </row>
    <row r="149" spans="1:7" s="7" customFormat="1" ht="30" customHeight="1">
      <c r="A149" s="183"/>
      <c r="B149" s="41" t="s">
        <v>250</v>
      </c>
      <c r="C149" s="11" t="s">
        <v>247</v>
      </c>
      <c r="D149" s="56">
        <v>4</v>
      </c>
      <c r="E149" s="56">
        <v>51.76</v>
      </c>
      <c r="F149" s="56">
        <f t="shared" si="8"/>
        <v>63.74244</v>
      </c>
      <c r="G149" s="40">
        <f>D149*F149</f>
        <v>254.96976</v>
      </c>
    </row>
    <row r="150" spans="1:7" s="7" customFormat="1" ht="15" customHeight="1">
      <c r="A150" s="48" t="s">
        <v>251</v>
      </c>
      <c r="B150" s="41" t="s">
        <v>32</v>
      </c>
      <c r="C150" s="11"/>
      <c r="D150" s="56"/>
      <c r="E150" s="56"/>
      <c r="F150" s="56"/>
      <c r="G150" s="138">
        <f>SUM(G151:G157)</f>
        <v>1108.3992600000001</v>
      </c>
    </row>
    <row r="151" spans="1:7" s="7" customFormat="1" ht="45" customHeight="1">
      <c r="A151" s="182"/>
      <c r="B151" s="41" t="s">
        <v>252</v>
      </c>
      <c r="C151" s="11" t="s">
        <v>247</v>
      </c>
      <c r="D151" s="56">
        <v>1</v>
      </c>
      <c r="E151" s="56">
        <v>45.32</v>
      </c>
      <c r="F151" s="56">
        <f t="shared" si="8"/>
        <v>55.81158</v>
      </c>
      <c r="G151" s="40">
        <f aca="true" t="shared" si="9" ref="G151:G157">D151*F151</f>
        <v>55.81158</v>
      </c>
    </row>
    <row r="152" spans="1:7" s="7" customFormat="1" ht="75" customHeight="1">
      <c r="A152" s="184"/>
      <c r="B152" s="41" t="s">
        <v>253</v>
      </c>
      <c r="C152" s="11" t="s">
        <v>247</v>
      </c>
      <c r="D152" s="56">
        <v>1</v>
      </c>
      <c r="E152" s="56">
        <v>90.64</v>
      </c>
      <c r="F152" s="56">
        <f t="shared" si="8"/>
        <v>111.62316</v>
      </c>
      <c r="G152" s="40">
        <f t="shared" si="9"/>
        <v>111.62316</v>
      </c>
    </row>
    <row r="153" spans="1:7" s="7" customFormat="1" ht="30" customHeight="1">
      <c r="A153" s="184"/>
      <c r="B153" s="41" t="s">
        <v>254</v>
      </c>
      <c r="C153" s="11" t="s">
        <v>247</v>
      </c>
      <c r="D153" s="56">
        <v>4</v>
      </c>
      <c r="E153" s="56">
        <v>24.56</v>
      </c>
      <c r="F153" s="56">
        <f t="shared" si="8"/>
        <v>30.245639999999998</v>
      </c>
      <c r="G153" s="40">
        <f t="shared" si="9"/>
        <v>120.98255999999999</v>
      </c>
    </row>
    <row r="154" spans="1:7" s="7" customFormat="1" ht="15" customHeight="1">
      <c r="A154" s="184"/>
      <c r="B154" s="41" t="s">
        <v>256</v>
      </c>
      <c r="C154" s="11" t="s">
        <v>255</v>
      </c>
      <c r="D154" s="56">
        <v>20</v>
      </c>
      <c r="E154" s="56">
        <v>3.65</v>
      </c>
      <c r="F154" s="56">
        <f t="shared" si="8"/>
        <v>4.494975</v>
      </c>
      <c r="G154" s="40">
        <f t="shared" si="9"/>
        <v>89.8995</v>
      </c>
    </row>
    <row r="155" spans="1:7" s="7" customFormat="1" ht="60" customHeight="1">
      <c r="A155" s="184"/>
      <c r="B155" s="41" t="s">
        <v>257</v>
      </c>
      <c r="C155" s="11" t="s">
        <v>247</v>
      </c>
      <c r="D155" s="56">
        <v>4</v>
      </c>
      <c r="E155" s="56">
        <v>51.47</v>
      </c>
      <c r="F155" s="56">
        <f t="shared" si="8"/>
        <v>63.385305</v>
      </c>
      <c r="G155" s="40">
        <f t="shared" si="9"/>
        <v>253.54122</v>
      </c>
    </row>
    <row r="156" spans="1:7" s="7" customFormat="1" ht="45" customHeight="1">
      <c r="A156" s="184"/>
      <c r="B156" s="41" t="s">
        <v>264</v>
      </c>
      <c r="C156" s="11" t="s">
        <v>247</v>
      </c>
      <c r="D156" s="56">
        <v>4</v>
      </c>
      <c r="E156" s="56">
        <v>34.2</v>
      </c>
      <c r="F156" s="56">
        <f t="shared" si="8"/>
        <v>42.1173</v>
      </c>
      <c r="G156" s="40">
        <f t="shared" si="9"/>
        <v>168.4692</v>
      </c>
    </row>
    <row r="157" spans="1:7" s="7" customFormat="1" ht="60" customHeight="1">
      <c r="A157" s="183"/>
      <c r="B157" s="41" t="s">
        <v>259</v>
      </c>
      <c r="C157" s="11" t="s">
        <v>258</v>
      </c>
      <c r="D157" s="56">
        <v>4</v>
      </c>
      <c r="E157" s="56">
        <v>62.54</v>
      </c>
      <c r="F157" s="56">
        <f t="shared" si="8"/>
        <v>77.01801</v>
      </c>
      <c r="G157" s="40">
        <f t="shared" si="9"/>
        <v>308.07204</v>
      </c>
    </row>
    <row r="158" spans="1:7" s="7" customFormat="1" ht="15" customHeight="1">
      <c r="A158" s="48" t="s">
        <v>260</v>
      </c>
      <c r="B158" s="41" t="s">
        <v>82</v>
      </c>
      <c r="C158" s="11"/>
      <c r="D158" s="56"/>
      <c r="E158" s="56"/>
      <c r="F158" s="56"/>
      <c r="G158" s="138">
        <f>SUM(G159:G159)</f>
        <v>320.56536120000004</v>
      </c>
    </row>
    <row r="159" spans="1:7" s="7" customFormat="1" ht="45" customHeight="1">
      <c r="A159" s="48"/>
      <c r="B159" s="41" t="s">
        <v>265</v>
      </c>
      <c r="C159" s="11" t="s">
        <v>27</v>
      </c>
      <c r="D159" s="56">
        <v>13.16</v>
      </c>
      <c r="E159" s="56">
        <v>19.78</v>
      </c>
      <c r="F159" s="56">
        <f t="shared" si="8"/>
        <v>24.359070000000003</v>
      </c>
      <c r="G159" s="40">
        <f>D159*F159</f>
        <v>320.56536120000004</v>
      </c>
    </row>
    <row r="160" spans="1:7" s="7" customFormat="1" ht="15" customHeight="1">
      <c r="A160" s="48" t="s">
        <v>261</v>
      </c>
      <c r="B160" s="41" t="s">
        <v>262</v>
      </c>
      <c r="C160" s="11"/>
      <c r="D160" s="56"/>
      <c r="E160" s="56"/>
      <c r="F160" s="56"/>
      <c r="G160" s="138">
        <f>SUM(G161:G162)</f>
        <v>1694.0592816</v>
      </c>
    </row>
    <row r="161" spans="1:7" s="7" customFormat="1" ht="15" customHeight="1">
      <c r="A161" s="182"/>
      <c r="B161" s="64" t="s">
        <v>266</v>
      </c>
      <c r="C161" s="11" t="s">
        <v>27</v>
      </c>
      <c r="D161" s="56">
        <v>6.72</v>
      </c>
      <c r="E161" s="56">
        <v>130.32</v>
      </c>
      <c r="F161" s="56">
        <f t="shared" si="8"/>
        <v>160.48908</v>
      </c>
      <c r="G161" s="40">
        <f>D161*F161</f>
        <v>1078.4866176</v>
      </c>
    </row>
    <row r="162" spans="1:7" s="7" customFormat="1" ht="30" customHeight="1">
      <c r="A162" s="183"/>
      <c r="B162" s="41" t="s">
        <v>267</v>
      </c>
      <c r="C162" s="11" t="s">
        <v>27</v>
      </c>
      <c r="D162" s="56">
        <v>2.8</v>
      </c>
      <c r="E162" s="56">
        <v>178.52</v>
      </c>
      <c r="F162" s="56">
        <f t="shared" si="8"/>
        <v>219.84738000000002</v>
      </c>
      <c r="G162" s="40">
        <f>D162*F162</f>
        <v>615.572664</v>
      </c>
    </row>
    <row r="163" spans="1:7" s="7" customFormat="1" ht="15" customHeight="1">
      <c r="A163" s="48" t="s">
        <v>263</v>
      </c>
      <c r="B163" s="41" t="s">
        <v>128</v>
      </c>
      <c r="C163" s="11"/>
      <c r="D163" s="56"/>
      <c r="E163" s="56"/>
      <c r="F163" s="56"/>
      <c r="G163" s="138">
        <f>SUM(G164:G167)</f>
        <v>2707.0924131</v>
      </c>
    </row>
    <row r="164" spans="1:7" s="7" customFormat="1" ht="30" customHeight="1">
      <c r="A164" s="182"/>
      <c r="B164" s="41" t="s">
        <v>268</v>
      </c>
      <c r="C164" s="11" t="s">
        <v>27</v>
      </c>
      <c r="D164" s="56">
        <v>88.86</v>
      </c>
      <c r="E164" s="56">
        <v>2.93</v>
      </c>
      <c r="F164" s="56">
        <f t="shared" si="8"/>
        <v>3.608295</v>
      </c>
      <c r="G164" s="40">
        <f>D164*F164</f>
        <v>320.6330937</v>
      </c>
    </row>
    <row r="165" spans="1:7" s="7" customFormat="1" ht="45" customHeight="1">
      <c r="A165" s="184"/>
      <c r="B165" s="41" t="s">
        <v>269</v>
      </c>
      <c r="C165" s="11" t="s">
        <v>27</v>
      </c>
      <c r="D165" s="56">
        <v>57.66</v>
      </c>
      <c r="E165" s="56">
        <v>15.86</v>
      </c>
      <c r="F165" s="56">
        <f t="shared" si="8"/>
        <v>19.53159</v>
      </c>
      <c r="G165" s="40">
        <f>D165*F165</f>
        <v>1126.1914794</v>
      </c>
    </row>
    <row r="166" spans="1:7" s="7" customFormat="1" ht="30" customHeight="1">
      <c r="A166" s="184"/>
      <c r="B166" s="41" t="s">
        <v>270</v>
      </c>
      <c r="C166" s="11" t="s">
        <v>27</v>
      </c>
      <c r="D166" s="56">
        <v>31.2</v>
      </c>
      <c r="E166" s="56">
        <v>10.47</v>
      </c>
      <c r="F166" s="56">
        <f t="shared" si="8"/>
        <v>12.893805</v>
      </c>
      <c r="G166" s="40">
        <f>D166*F166</f>
        <v>402.286716</v>
      </c>
    </row>
    <row r="167" spans="1:7" s="7" customFormat="1" ht="45" customHeight="1">
      <c r="A167" s="183"/>
      <c r="B167" s="41" t="s">
        <v>271</v>
      </c>
      <c r="C167" s="11" t="s">
        <v>27</v>
      </c>
      <c r="D167" s="56">
        <v>31.2</v>
      </c>
      <c r="E167" s="56">
        <v>22.33</v>
      </c>
      <c r="F167" s="56">
        <f t="shared" si="8"/>
        <v>27.499395</v>
      </c>
      <c r="G167" s="40">
        <f>D167*F167</f>
        <v>857.981124</v>
      </c>
    </row>
    <row r="168" spans="1:7" s="7" customFormat="1" ht="15" customHeight="1">
      <c r="A168" s="48" t="s">
        <v>272</v>
      </c>
      <c r="B168" s="41" t="s">
        <v>17</v>
      </c>
      <c r="C168" s="11"/>
      <c r="D168" s="56"/>
      <c r="E168" s="56"/>
      <c r="F168" s="56"/>
      <c r="G168" s="138">
        <f>SUM(G169:G170)</f>
        <v>707.853885</v>
      </c>
    </row>
    <row r="169" spans="1:7" s="7" customFormat="1" ht="30" customHeight="1">
      <c r="A169" s="182"/>
      <c r="B169" s="41" t="s">
        <v>273</v>
      </c>
      <c r="C169" s="11" t="s">
        <v>27</v>
      </c>
      <c r="D169" s="56">
        <v>57.66</v>
      </c>
      <c r="E169" s="56">
        <v>4.18</v>
      </c>
      <c r="F169" s="56">
        <f t="shared" si="8"/>
        <v>5.14767</v>
      </c>
      <c r="G169" s="40">
        <f>D169*F169</f>
        <v>296.81465219999995</v>
      </c>
    </row>
    <row r="170" spans="1:7" s="7" customFormat="1" ht="30" customHeight="1">
      <c r="A170" s="183"/>
      <c r="B170" s="41" t="s">
        <v>274</v>
      </c>
      <c r="C170" s="11" t="s">
        <v>27</v>
      </c>
      <c r="D170" s="56">
        <v>19.04</v>
      </c>
      <c r="E170" s="56">
        <v>17.53</v>
      </c>
      <c r="F170" s="56">
        <f t="shared" si="8"/>
        <v>21.588195000000002</v>
      </c>
      <c r="G170" s="40">
        <f>D170*F170</f>
        <v>411.03923280000004</v>
      </c>
    </row>
    <row r="171" spans="1:7" s="7" customFormat="1" ht="15" customHeight="1">
      <c r="A171" s="48" t="s">
        <v>275</v>
      </c>
      <c r="B171" s="41" t="s">
        <v>131</v>
      </c>
      <c r="C171" s="11"/>
      <c r="D171" s="56"/>
      <c r="E171" s="56"/>
      <c r="F171" s="56"/>
      <c r="G171" s="138">
        <f>SUM(G172:G176)</f>
        <v>1685.435826</v>
      </c>
    </row>
    <row r="172" spans="1:7" s="7" customFormat="1" ht="30" customHeight="1">
      <c r="A172" s="182"/>
      <c r="B172" s="41" t="s">
        <v>276</v>
      </c>
      <c r="C172" s="11" t="s">
        <v>27</v>
      </c>
      <c r="D172" s="56">
        <v>8.94</v>
      </c>
      <c r="E172" s="56">
        <v>25.13</v>
      </c>
      <c r="F172" s="56">
        <f t="shared" si="8"/>
        <v>30.947595</v>
      </c>
      <c r="G172" s="40">
        <f>D172*F172</f>
        <v>276.6714993</v>
      </c>
    </row>
    <row r="173" spans="1:7" s="7" customFormat="1" ht="30" customHeight="1">
      <c r="A173" s="184"/>
      <c r="B173" s="41" t="s">
        <v>277</v>
      </c>
      <c r="C173" s="11" t="s">
        <v>27</v>
      </c>
      <c r="D173" s="56">
        <v>3.6</v>
      </c>
      <c r="E173" s="56">
        <v>26.88</v>
      </c>
      <c r="F173" s="56">
        <f t="shared" si="8"/>
        <v>33.10272</v>
      </c>
      <c r="G173" s="40">
        <f>D173*F173</f>
        <v>119.169792</v>
      </c>
    </row>
    <row r="174" spans="1:7" s="7" customFormat="1" ht="45" customHeight="1">
      <c r="A174" s="184"/>
      <c r="B174" s="41" t="s">
        <v>278</v>
      </c>
      <c r="C174" s="11" t="s">
        <v>27</v>
      </c>
      <c r="D174" s="56">
        <v>11.66</v>
      </c>
      <c r="E174" s="56">
        <v>30.86</v>
      </c>
      <c r="F174" s="56">
        <f t="shared" si="8"/>
        <v>38.00409</v>
      </c>
      <c r="G174" s="40">
        <f>D174*F174</f>
        <v>443.1276894</v>
      </c>
    </row>
    <row r="175" spans="1:7" s="7" customFormat="1" ht="30" customHeight="1">
      <c r="A175" s="184"/>
      <c r="B175" s="41" t="s">
        <v>279</v>
      </c>
      <c r="C175" s="11" t="s">
        <v>27</v>
      </c>
      <c r="D175" s="56">
        <v>5.4</v>
      </c>
      <c r="E175" s="56">
        <v>124.43</v>
      </c>
      <c r="F175" s="56">
        <f t="shared" si="8"/>
        <v>153.235545</v>
      </c>
      <c r="G175" s="40">
        <f>D175*F175</f>
        <v>827.471943</v>
      </c>
    </row>
    <row r="176" spans="1:7" s="7" customFormat="1" ht="15" customHeight="1">
      <c r="A176" s="183"/>
      <c r="B176" s="41" t="s">
        <v>280</v>
      </c>
      <c r="C176" s="11" t="s">
        <v>27</v>
      </c>
      <c r="D176" s="56">
        <v>15.58</v>
      </c>
      <c r="E176" s="56">
        <v>0.99</v>
      </c>
      <c r="F176" s="56">
        <f t="shared" si="8"/>
        <v>1.219185</v>
      </c>
      <c r="G176" s="40">
        <f>D176*F176</f>
        <v>18.9949023</v>
      </c>
    </row>
    <row r="177" spans="1:9" ht="18" customHeight="1">
      <c r="A177" s="12"/>
      <c r="B177" s="163" t="s">
        <v>138</v>
      </c>
      <c r="C177" s="163"/>
      <c r="D177" s="164"/>
      <c r="E177" s="57"/>
      <c r="F177" s="57"/>
      <c r="G177" s="36">
        <f>SUM(G15+G23+G26+G29+G32+G35+G60+G88+G94+G99+G104+G113+G125)</f>
        <v>391423.9195187999</v>
      </c>
      <c r="I177" s="14" t="e">
        <f>#REF!-#REF!</f>
        <v>#REF!</v>
      </c>
    </row>
    <row r="178" spans="1:7" s="4" customFormat="1" ht="4.5" customHeight="1">
      <c r="A178" s="142"/>
      <c r="B178" s="143"/>
      <c r="C178" s="144"/>
      <c r="D178" s="145"/>
      <c r="E178" s="145"/>
      <c r="F178" s="145"/>
      <c r="G178" s="146"/>
    </row>
    <row r="179" spans="1:7" ht="18" customHeight="1">
      <c r="A179" s="147"/>
      <c r="B179" s="4" t="s">
        <v>380</v>
      </c>
      <c r="C179" s="144"/>
      <c r="D179" s="55"/>
      <c r="E179" s="55"/>
      <c r="F179" s="55"/>
      <c r="G179" s="4"/>
    </row>
    <row r="180" spans="1:7" ht="18" customHeight="1">
      <c r="A180" s="147"/>
      <c r="B180" s="4" t="s">
        <v>384</v>
      </c>
      <c r="C180" s="144"/>
      <c r="D180" s="55"/>
      <c r="E180" s="55"/>
      <c r="F180" s="55"/>
      <c r="G180" s="4"/>
    </row>
    <row r="181" spans="2:6" ht="18.75" customHeight="1">
      <c r="B181" s="3" t="s">
        <v>385</v>
      </c>
      <c r="D181" s="58"/>
      <c r="E181" s="58"/>
      <c r="F181" s="58"/>
    </row>
  </sheetData>
  <sheetProtection/>
  <mergeCells count="26">
    <mergeCell ref="A161:A162"/>
    <mergeCell ref="A164:A167"/>
    <mergeCell ref="A169:A170"/>
    <mergeCell ref="A172:A176"/>
    <mergeCell ref="A127:A128"/>
    <mergeCell ref="A130:A133"/>
    <mergeCell ref="A135:A138"/>
    <mergeCell ref="A142:A145"/>
    <mergeCell ref="A147:A149"/>
    <mergeCell ref="A151:A157"/>
    <mergeCell ref="A11:B11"/>
    <mergeCell ref="E13:E14"/>
    <mergeCell ref="D13:D14"/>
    <mergeCell ref="A13:A14"/>
    <mergeCell ref="B13:B14"/>
    <mergeCell ref="C13:C14"/>
    <mergeCell ref="B177:D177"/>
    <mergeCell ref="G13:G14"/>
    <mergeCell ref="A8:G8"/>
    <mergeCell ref="C2:G2"/>
    <mergeCell ref="C4:E4"/>
    <mergeCell ref="C6:G6"/>
    <mergeCell ref="A12:G12"/>
    <mergeCell ref="E10:G10"/>
    <mergeCell ref="A9:D9"/>
    <mergeCell ref="A10:D10"/>
  </mergeCells>
  <printOptions horizontalCentered="1"/>
  <pageMargins left="0.3937007874015748" right="0.1968503937007874" top="0.7874015748031497" bottom="0.7874015748031497" header="0" footer="0.3937007874015748"/>
  <pageSetup fitToHeight="5" horizontalDpi="300" verticalDpi="300" orientation="landscape" paperSize="9" scale="99" r:id="rId2"/>
  <rowBreaks count="1" manualBreakCount="1">
    <brk id="81" max="255" man="1"/>
  </rowBreaks>
  <ignoredErrors>
    <ignoredError sqref="G29 G26 G23 G35 G60 G88 G94 G99 G104 G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view="pageBreakPreview" zoomScale="110" zoomScaleNormal="90" zoomScaleSheetLayoutView="110" workbookViewId="0" topLeftCell="A10">
      <selection activeCell="D26" sqref="D26"/>
    </sheetView>
  </sheetViews>
  <sheetFormatPr defaultColWidth="11.421875" defaultRowHeight="15"/>
  <cols>
    <col min="1" max="1" width="5.8515625" style="91" customWidth="1"/>
    <col min="2" max="2" width="24.8515625" style="91" customWidth="1"/>
    <col min="3" max="3" width="10.57421875" style="92" customWidth="1"/>
    <col min="4" max="4" width="15.28125" style="93" customWidth="1"/>
    <col min="5" max="5" width="8.7109375" style="94" customWidth="1"/>
    <col min="6" max="6" width="12.7109375" style="92" customWidth="1"/>
    <col min="7" max="7" width="8.7109375" style="95" customWidth="1"/>
    <col min="8" max="8" width="12.7109375" style="92" customWidth="1"/>
    <col min="9" max="9" width="8.7109375" style="95" customWidth="1"/>
    <col min="10" max="10" width="12.7109375" style="92" customWidth="1"/>
    <col min="11" max="11" width="8.7109375" style="95" customWidth="1"/>
    <col min="12" max="12" width="12.7109375" style="92" customWidth="1"/>
    <col min="13" max="13" width="12.7109375" style="93" customWidth="1"/>
    <col min="14" max="16384" width="11.421875" style="91" customWidth="1"/>
  </cols>
  <sheetData>
    <row r="1" ht="9.75" customHeight="1" thickBot="1"/>
    <row r="2" spans="1:13" ht="30" customHeight="1">
      <c r="A2" s="202"/>
      <c r="B2" s="203"/>
      <c r="C2" s="204"/>
      <c r="D2" s="211" t="s">
        <v>295</v>
      </c>
      <c r="E2" s="211"/>
      <c r="F2" s="211"/>
      <c r="G2" s="214" t="s">
        <v>290</v>
      </c>
      <c r="H2" s="215"/>
      <c r="I2" s="215"/>
      <c r="J2" s="215"/>
      <c r="K2" s="215"/>
      <c r="L2" s="215"/>
      <c r="M2" s="216"/>
    </row>
    <row r="3" spans="1:13" ht="30" customHeight="1">
      <c r="A3" s="205"/>
      <c r="B3" s="206"/>
      <c r="C3" s="207"/>
      <c r="D3" s="212"/>
      <c r="E3" s="212"/>
      <c r="F3" s="212"/>
      <c r="G3" s="217" t="s">
        <v>291</v>
      </c>
      <c r="H3" s="218"/>
      <c r="I3" s="218"/>
      <c r="J3" s="218"/>
      <c r="K3" s="218"/>
      <c r="L3" s="218"/>
      <c r="M3" s="219"/>
    </row>
    <row r="4" spans="1:13" ht="30" customHeight="1" thickBot="1">
      <c r="A4" s="208"/>
      <c r="B4" s="209"/>
      <c r="C4" s="210"/>
      <c r="D4" s="213"/>
      <c r="E4" s="213"/>
      <c r="F4" s="213"/>
      <c r="G4" s="220" t="s">
        <v>296</v>
      </c>
      <c r="H4" s="221"/>
      <c r="I4" s="221"/>
      <c r="J4" s="221"/>
      <c r="K4" s="221"/>
      <c r="L4" s="221"/>
      <c r="M4" s="222"/>
    </row>
    <row r="5" ht="8.25" customHeight="1"/>
    <row r="6" spans="1:13" s="96" customFormat="1" ht="37.5" customHeight="1">
      <c r="A6" s="223" t="s">
        <v>333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</row>
    <row r="7" spans="3:13" s="96" customFormat="1" ht="4.5" customHeight="1">
      <c r="C7" s="97"/>
      <c r="D7" s="98"/>
      <c r="E7" s="99"/>
      <c r="F7" s="97"/>
      <c r="G7" s="100"/>
      <c r="H7" s="97"/>
      <c r="I7" s="100"/>
      <c r="J7" s="97"/>
      <c r="K7" s="100"/>
      <c r="L7" s="97"/>
      <c r="M7" s="98"/>
    </row>
    <row r="8" spans="1:13" s="96" customFormat="1" ht="27" customHeight="1">
      <c r="A8" s="190" t="s">
        <v>297</v>
      </c>
      <c r="B8" s="191"/>
      <c r="C8" s="191"/>
      <c r="D8" s="191"/>
      <c r="E8" s="192" t="s">
        <v>294</v>
      </c>
      <c r="F8" s="192"/>
      <c r="G8" s="192"/>
      <c r="H8" s="192"/>
      <c r="I8" s="192"/>
      <c r="J8" s="192"/>
      <c r="K8" s="193"/>
      <c r="L8" s="194"/>
      <c r="M8" s="195"/>
    </row>
    <row r="9" spans="1:13" s="96" customFormat="1" ht="15" customHeight="1">
      <c r="A9" s="190" t="s">
        <v>334</v>
      </c>
      <c r="B9" s="191"/>
      <c r="C9" s="191"/>
      <c r="D9" s="191"/>
      <c r="E9" s="193" t="s">
        <v>383</v>
      </c>
      <c r="F9" s="194"/>
      <c r="G9" s="194"/>
      <c r="H9" s="194"/>
      <c r="I9" s="194"/>
      <c r="J9" s="194"/>
      <c r="K9" s="194"/>
      <c r="L9" s="194"/>
      <c r="M9" s="195"/>
    </row>
    <row r="10" spans="1:13" s="96" customFormat="1" ht="4.5" customHeight="1">
      <c r="A10" s="101"/>
      <c r="B10" s="102"/>
      <c r="C10" s="102"/>
      <c r="D10" s="103"/>
      <c r="E10" s="104"/>
      <c r="F10" s="102"/>
      <c r="G10" s="105"/>
      <c r="H10" s="102"/>
      <c r="I10" s="105"/>
      <c r="J10" s="102"/>
      <c r="K10" s="105"/>
      <c r="L10" s="102"/>
      <c r="M10" s="106"/>
    </row>
    <row r="11" spans="1:13" s="96" customFormat="1" ht="13.5" customHeight="1">
      <c r="A11" s="196" t="s">
        <v>298</v>
      </c>
      <c r="B11" s="196" t="s">
        <v>299</v>
      </c>
      <c r="C11" s="196" t="s">
        <v>300</v>
      </c>
      <c r="D11" s="200" t="s">
        <v>301</v>
      </c>
      <c r="E11" s="188" t="s">
        <v>302</v>
      </c>
      <c r="F11" s="189"/>
      <c r="G11" s="188" t="s">
        <v>303</v>
      </c>
      <c r="H11" s="189"/>
      <c r="I11" s="188" t="s">
        <v>304</v>
      </c>
      <c r="J11" s="189"/>
      <c r="K11" s="188" t="s">
        <v>305</v>
      </c>
      <c r="L11" s="189"/>
      <c r="M11" s="198" t="s">
        <v>306</v>
      </c>
    </row>
    <row r="12" spans="1:13" s="96" customFormat="1" ht="23.25" customHeight="1">
      <c r="A12" s="197"/>
      <c r="B12" s="197"/>
      <c r="C12" s="197"/>
      <c r="D12" s="201"/>
      <c r="E12" s="148" t="s">
        <v>288</v>
      </c>
      <c r="F12" s="149" t="s">
        <v>307</v>
      </c>
      <c r="G12" s="149" t="s">
        <v>288</v>
      </c>
      <c r="H12" s="149" t="s">
        <v>307</v>
      </c>
      <c r="I12" s="149" t="s">
        <v>288</v>
      </c>
      <c r="J12" s="149" t="s">
        <v>307</v>
      </c>
      <c r="K12" s="149" t="s">
        <v>288</v>
      </c>
      <c r="L12" s="149" t="s">
        <v>307</v>
      </c>
      <c r="M12" s="199"/>
    </row>
    <row r="13" spans="1:13" s="96" customFormat="1" ht="4.5" customHeight="1">
      <c r="A13" s="107"/>
      <c r="B13" s="107"/>
      <c r="C13" s="108"/>
      <c r="D13" s="109"/>
      <c r="E13" s="110"/>
      <c r="F13" s="108"/>
      <c r="G13" s="111"/>
      <c r="H13" s="108" t="s">
        <v>328</v>
      </c>
      <c r="I13" s="111"/>
      <c r="J13" s="108"/>
      <c r="K13" s="111"/>
      <c r="L13" s="108"/>
      <c r="M13" s="106"/>
    </row>
    <row r="14" spans="1:13" s="96" customFormat="1" ht="15" customHeight="1">
      <c r="A14" s="112" t="s">
        <v>308</v>
      </c>
      <c r="B14" s="113" t="s">
        <v>4</v>
      </c>
      <c r="C14" s="114">
        <f aca="true" t="shared" si="0" ref="C14:C26">D14/$D$28*100</f>
        <v>1.3208364688100473</v>
      </c>
      <c r="D14" s="115">
        <f>'H. de Burito dos L. planilha'!G15</f>
        <v>5170.069876649999</v>
      </c>
      <c r="E14" s="116">
        <v>100</v>
      </c>
      <c r="F14" s="127">
        <f>E14*D14/100</f>
        <v>5170.069876649999</v>
      </c>
      <c r="G14" s="116">
        <v>0</v>
      </c>
      <c r="H14" s="127">
        <v>0</v>
      </c>
      <c r="I14" s="116">
        <v>0</v>
      </c>
      <c r="J14" s="127">
        <v>0</v>
      </c>
      <c r="K14" s="116">
        <v>0</v>
      </c>
      <c r="L14" s="127">
        <v>0</v>
      </c>
      <c r="M14" s="106">
        <f aca="true" t="shared" si="1" ref="M14:M26">F14+H14+J14+L14</f>
        <v>5170.069876649999</v>
      </c>
    </row>
    <row r="15" spans="1:13" s="96" customFormat="1" ht="15" customHeight="1">
      <c r="A15" s="112" t="s">
        <v>309</v>
      </c>
      <c r="B15" s="113" t="s">
        <v>34</v>
      </c>
      <c r="C15" s="114">
        <f t="shared" si="0"/>
        <v>0.12946820329043793</v>
      </c>
      <c r="D15" s="115">
        <f>'H. de Burito dos L. planilha'!G23</f>
        <v>506.76951585</v>
      </c>
      <c r="E15" s="116">
        <v>100</v>
      </c>
      <c r="F15" s="127">
        <f aca="true" t="shared" si="2" ref="F15:F26">E15*D15/100</f>
        <v>506.76951585</v>
      </c>
      <c r="G15" s="116">
        <v>0</v>
      </c>
      <c r="H15" s="127">
        <v>0</v>
      </c>
      <c r="I15" s="116">
        <v>0</v>
      </c>
      <c r="J15" s="127">
        <v>0</v>
      </c>
      <c r="K15" s="116">
        <v>0</v>
      </c>
      <c r="L15" s="127">
        <v>0</v>
      </c>
      <c r="M15" s="106">
        <f t="shared" si="1"/>
        <v>506.76951585</v>
      </c>
    </row>
    <row r="16" spans="1:13" s="96" customFormat="1" ht="15" customHeight="1">
      <c r="A16" s="112" t="s">
        <v>310</v>
      </c>
      <c r="B16" s="113" t="s">
        <v>311</v>
      </c>
      <c r="C16" s="114">
        <f t="shared" si="0"/>
        <v>0.5654859421394377</v>
      </c>
      <c r="D16" s="115">
        <f>'H. de Burito dos L. planilha'!G26</f>
        <v>2213.44723905</v>
      </c>
      <c r="E16" s="116">
        <v>100</v>
      </c>
      <c r="F16" s="127">
        <f t="shared" si="2"/>
        <v>2213.44723905</v>
      </c>
      <c r="G16" s="116">
        <v>0</v>
      </c>
      <c r="H16" s="127">
        <v>0</v>
      </c>
      <c r="I16" s="116">
        <v>0</v>
      </c>
      <c r="J16" s="127">
        <v>0</v>
      </c>
      <c r="K16" s="116">
        <v>0</v>
      </c>
      <c r="L16" s="127">
        <v>0</v>
      </c>
      <c r="M16" s="106">
        <f t="shared" si="1"/>
        <v>2213.44723905</v>
      </c>
    </row>
    <row r="17" spans="1:13" s="96" customFormat="1" ht="15" customHeight="1">
      <c r="A17" s="112" t="s">
        <v>312</v>
      </c>
      <c r="B17" s="113" t="s">
        <v>26</v>
      </c>
      <c r="C17" s="114">
        <f t="shared" si="0"/>
        <v>0.31041814102565124</v>
      </c>
      <c r="D17" s="115">
        <f>'H. de Burito dos L. planilha'!G29</f>
        <v>1215.0508545</v>
      </c>
      <c r="E17" s="116">
        <v>100</v>
      </c>
      <c r="F17" s="127">
        <f t="shared" si="2"/>
        <v>1215.0508545</v>
      </c>
      <c r="G17" s="116">
        <v>0</v>
      </c>
      <c r="H17" s="127">
        <v>0</v>
      </c>
      <c r="I17" s="116">
        <v>0</v>
      </c>
      <c r="J17" s="127">
        <v>0</v>
      </c>
      <c r="K17" s="116">
        <v>0</v>
      </c>
      <c r="L17" s="127">
        <v>0</v>
      </c>
      <c r="M17" s="106">
        <f t="shared" si="1"/>
        <v>1215.0508545</v>
      </c>
    </row>
    <row r="18" spans="1:13" s="96" customFormat="1" ht="15" customHeight="1">
      <c r="A18" s="112" t="s">
        <v>313</v>
      </c>
      <c r="B18" s="117" t="s">
        <v>20</v>
      </c>
      <c r="C18" s="114">
        <f t="shared" si="0"/>
        <v>7.052338048460567</v>
      </c>
      <c r="D18" s="115">
        <f>'H. de Burito dos L. planilha'!G32</f>
        <v>27604.538006999996</v>
      </c>
      <c r="E18" s="116">
        <v>100</v>
      </c>
      <c r="F18" s="127">
        <f t="shared" si="2"/>
        <v>27604.538006999996</v>
      </c>
      <c r="G18" s="116">
        <v>0</v>
      </c>
      <c r="H18" s="127">
        <v>0</v>
      </c>
      <c r="I18" s="116">
        <v>0</v>
      </c>
      <c r="J18" s="127">
        <v>0</v>
      </c>
      <c r="K18" s="116">
        <v>0</v>
      </c>
      <c r="L18" s="127">
        <v>0</v>
      </c>
      <c r="M18" s="106">
        <f t="shared" si="1"/>
        <v>27604.538006999996</v>
      </c>
    </row>
    <row r="19" spans="1:13" s="96" customFormat="1" ht="15" customHeight="1">
      <c r="A19" s="112" t="s">
        <v>314</v>
      </c>
      <c r="B19" s="113" t="s">
        <v>315</v>
      </c>
      <c r="C19" s="114">
        <f t="shared" si="0"/>
        <v>8.70931600115528</v>
      </c>
      <c r="D19" s="115">
        <f>'H. de Burito dos L. planilha'!G35</f>
        <v>34090.346055</v>
      </c>
      <c r="E19" s="116">
        <v>50</v>
      </c>
      <c r="F19" s="127">
        <f t="shared" si="2"/>
        <v>17045.1730275</v>
      </c>
      <c r="G19" s="116">
        <v>40</v>
      </c>
      <c r="H19" s="127">
        <f aca="true" t="shared" si="3" ref="H19:H26">G19*D19/100</f>
        <v>13636.138422</v>
      </c>
      <c r="I19" s="116">
        <v>10</v>
      </c>
      <c r="J19" s="127">
        <f aca="true" t="shared" si="4" ref="J19:J26">I19*D19/100</f>
        <v>3409.0346055</v>
      </c>
      <c r="K19" s="116">
        <v>0</v>
      </c>
      <c r="L19" s="127">
        <v>0</v>
      </c>
      <c r="M19" s="106">
        <f t="shared" si="1"/>
        <v>34090.346055</v>
      </c>
    </row>
    <row r="20" spans="1:13" s="96" customFormat="1" ht="15" customHeight="1">
      <c r="A20" s="112" t="s">
        <v>316</v>
      </c>
      <c r="B20" s="113" t="s">
        <v>317</v>
      </c>
      <c r="C20" s="114">
        <f t="shared" si="0"/>
        <v>16.261228438517257</v>
      </c>
      <c r="D20" s="115">
        <f>'H. de Burito dos L. planilha'!G60</f>
        <v>63650.337715949994</v>
      </c>
      <c r="E20" s="116">
        <v>50</v>
      </c>
      <c r="F20" s="127">
        <f t="shared" si="2"/>
        <v>31825.168857974997</v>
      </c>
      <c r="G20" s="116">
        <v>30</v>
      </c>
      <c r="H20" s="127">
        <f t="shared" si="3"/>
        <v>19095.101314785</v>
      </c>
      <c r="I20" s="116">
        <v>20</v>
      </c>
      <c r="J20" s="127">
        <f t="shared" si="4"/>
        <v>12730.067543189998</v>
      </c>
      <c r="K20" s="116">
        <v>0</v>
      </c>
      <c r="L20" s="127">
        <v>0</v>
      </c>
      <c r="M20" s="106">
        <f t="shared" si="1"/>
        <v>63650.337715949994</v>
      </c>
    </row>
    <row r="21" spans="1:13" s="96" customFormat="1" ht="15" customHeight="1">
      <c r="A21" s="112" t="s">
        <v>318</v>
      </c>
      <c r="B21" s="113" t="s">
        <v>262</v>
      </c>
      <c r="C21" s="114">
        <f t="shared" si="0"/>
        <v>14.153953285330347</v>
      </c>
      <c r="D21" s="115">
        <f>'H. de Burito dos L. planilha'!G88</f>
        <v>55401.9587163</v>
      </c>
      <c r="E21" s="116">
        <v>0</v>
      </c>
      <c r="F21" s="127">
        <f t="shared" si="2"/>
        <v>0</v>
      </c>
      <c r="G21" s="116">
        <v>50</v>
      </c>
      <c r="H21" s="127">
        <f t="shared" si="3"/>
        <v>27700.979358149998</v>
      </c>
      <c r="I21" s="116">
        <v>25</v>
      </c>
      <c r="J21" s="127">
        <f t="shared" si="4"/>
        <v>13850.489679074999</v>
      </c>
      <c r="K21" s="116">
        <v>25</v>
      </c>
      <c r="L21" s="127">
        <f>K21*D21/100</f>
        <v>13850.489679074999</v>
      </c>
      <c r="M21" s="106">
        <f t="shared" si="1"/>
        <v>55401.958716299996</v>
      </c>
    </row>
    <row r="22" spans="1:13" s="96" customFormat="1" ht="15" customHeight="1">
      <c r="A22" s="112" t="s">
        <v>329</v>
      </c>
      <c r="B22" s="113" t="s">
        <v>128</v>
      </c>
      <c r="C22" s="114">
        <f t="shared" si="0"/>
        <v>4.34625631108957</v>
      </c>
      <c r="D22" s="115">
        <f>'H. de Burito dos L. planilha'!G94</f>
        <v>17012.2868052</v>
      </c>
      <c r="E22" s="116">
        <v>0</v>
      </c>
      <c r="F22" s="127">
        <f t="shared" si="2"/>
        <v>0</v>
      </c>
      <c r="G22" s="116">
        <v>100</v>
      </c>
      <c r="H22" s="127">
        <f t="shared" si="3"/>
        <v>17012.2868052</v>
      </c>
      <c r="I22" s="116">
        <v>0</v>
      </c>
      <c r="J22" s="127">
        <f t="shared" si="4"/>
        <v>0</v>
      </c>
      <c r="K22" s="116">
        <v>0</v>
      </c>
      <c r="L22" s="127">
        <f>K22*D22/100</f>
        <v>0</v>
      </c>
      <c r="M22" s="106">
        <f t="shared" si="1"/>
        <v>17012.2868052</v>
      </c>
    </row>
    <row r="23" spans="1:13" s="96" customFormat="1" ht="15" customHeight="1">
      <c r="A23" s="112" t="s">
        <v>330</v>
      </c>
      <c r="B23" s="113" t="s">
        <v>82</v>
      </c>
      <c r="C23" s="114">
        <f t="shared" si="0"/>
        <v>11.572769667854784</v>
      </c>
      <c r="D23" s="115">
        <f>'H. de Burito dos L. planilha'!G99</f>
        <v>45298.5886308</v>
      </c>
      <c r="E23" s="116">
        <v>0</v>
      </c>
      <c r="F23" s="127">
        <f t="shared" si="2"/>
        <v>0</v>
      </c>
      <c r="G23" s="116">
        <v>30</v>
      </c>
      <c r="H23" s="127">
        <f t="shared" si="3"/>
        <v>13589.57658924</v>
      </c>
      <c r="I23" s="116">
        <v>70</v>
      </c>
      <c r="J23" s="127">
        <f t="shared" si="4"/>
        <v>31709.012041559996</v>
      </c>
      <c r="K23" s="116">
        <v>0</v>
      </c>
      <c r="L23" s="127">
        <f>K23*D23/100</f>
        <v>0</v>
      </c>
      <c r="M23" s="106">
        <f t="shared" si="1"/>
        <v>45298.5886308</v>
      </c>
    </row>
    <row r="24" spans="1:13" s="96" customFormat="1" ht="15" customHeight="1">
      <c r="A24" s="112" t="s">
        <v>319</v>
      </c>
      <c r="B24" s="113" t="s">
        <v>17</v>
      </c>
      <c r="C24" s="114">
        <f t="shared" si="0"/>
        <v>27.8165811859054</v>
      </c>
      <c r="D24" s="115">
        <f>'H. de Burito dos L. planilha'!G104</f>
        <v>108880.752354</v>
      </c>
      <c r="E24" s="116">
        <v>0</v>
      </c>
      <c r="F24" s="127">
        <f t="shared" si="2"/>
        <v>0</v>
      </c>
      <c r="G24" s="116">
        <v>0</v>
      </c>
      <c r="H24" s="127">
        <f t="shared" si="3"/>
        <v>0</v>
      </c>
      <c r="I24" s="116">
        <v>30</v>
      </c>
      <c r="J24" s="127">
        <f t="shared" si="4"/>
        <v>32664.2257062</v>
      </c>
      <c r="K24" s="116">
        <f>(100-(E24+G24+I24))</f>
        <v>70</v>
      </c>
      <c r="L24" s="127">
        <f>K24*D24/100</f>
        <v>76216.5266478</v>
      </c>
      <c r="M24" s="106">
        <f t="shared" si="1"/>
        <v>108880.752354</v>
      </c>
    </row>
    <row r="25" spans="1:13" s="96" customFormat="1" ht="15" customHeight="1">
      <c r="A25" s="112" t="s">
        <v>320</v>
      </c>
      <c r="B25" s="113" t="s">
        <v>131</v>
      </c>
      <c r="C25" s="114">
        <f t="shared" si="0"/>
        <v>3.1874491936614424</v>
      </c>
      <c r="D25" s="115">
        <f>'H. de Burito dos L. planilha'!G113</f>
        <v>12476.4385665</v>
      </c>
      <c r="E25" s="116">
        <v>15</v>
      </c>
      <c r="F25" s="127">
        <f t="shared" si="2"/>
        <v>1871.4657849750001</v>
      </c>
      <c r="G25" s="116">
        <v>15</v>
      </c>
      <c r="H25" s="127">
        <f t="shared" si="3"/>
        <v>1871.4657849750001</v>
      </c>
      <c r="I25" s="116">
        <v>35</v>
      </c>
      <c r="J25" s="127">
        <f t="shared" si="4"/>
        <v>4366.753498275</v>
      </c>
      <c r="K25" s="116">
        <f>(100-(E25+G25+I25))</f>
        <v>35</v>
      </c>
      <c r="L25" s="127">
        <f>K25*D25/100</f>
        <v>4366.753498275</v>
      </c>
      <c r="M25" s="106">
        <f t="shared" si="1"/>
        <v>12476.4385665</v>
      </c>
    </row>
    <row r="26" spans="1:13" s="96" customFormat="1" ht="15" customHeight="1">
      <c r="A26" s="112" t="s">
        <v>321</v>
      </c>
      <c r="B26" s="113" t="s">
        <v>140</v>
      </c>
      <c r="C26" s="114">
        <f t="shared" si="0"/>
        <v>4.573899112759794</v>
      </c>
      <c r="D26" s="115">
        <f>'H. de Burito dos L. planilha'!G125</f>
        <v>17903.335182000003</v>
      </c>
      <c r="E26" s="116">
        <v>70</v>
      </c>
      <c r="F26" s="127">
        <f t="shared" si="2"/>
        <v>12532.334627400001</v>
      </c>
      <c r="G26" s="116">
        <v>30</v>
      </c>
      <c r="H26" s="127">
        <f t="shared" si="3"/>
        <v>5371.0005546</v>
      </c>
      <c r="I26" s="116">
        <v>0</v>
      </c>
      <c r="J26" s="127">
        <f t="shared" si="4"/>
        <v>0</v>
      </c>
      <c r="K26" s="116">
        <v>0</v>
      </c>
      <c r="L26" s="127">
        <v>0</v>
      </c>
      <c r="M26" s="106">
        <f t="shared" si="1"/>
        <v>17903.335182000003</v>
      </c>
    </row>
    <row r="27" spans="1:13" s="96" customFormat="1" ht="15" customHeight="1">
      <c r="A27" s="134"/>
      <c r="B27" s="150" t="s">
        <v>342</v>
      </c>
      <c r="C27" s="151">
        <f>SUM(C14:C26)</f>
        <v>99.99999999999999</v>
      </c>
      <c r="D27" s="152"/>
      <c r="E27" s="153">
        <f>AVERAGE(E14:E26)</f>
        <v>52.69230769230769</v>
      </c>
      <c r="F27" s="154">
        <f>(81111.16/317732.29)</f>
        <v>0.2552814509346847</v>
      </c>
      <c r="G27" s="153">
        <f>AVERAGE(G14:G26)</f>
        <v>22.692307692307693</v>
      </c>
      <c r="H27" s="154">
        <f>(79769.03/317732.29)</f>
        <v>0.25105736027018216</v>
      </c>
      <c r="I27" s="153">
        <f>AVERAGE(I14:I26)</f>
        <v>14.615384615384615</v>
      </c>
      <c r="J27" s="154">
        <f>(80170.17/317732.29)</f>
        <v>0.2523198696613429</v>
      </c>
      <c r="K27" s="153">
        <f>AVERAGE(K14:K26)</f>
        <v>10</v>
      </c>
      <c r="L27" s="154">
        <f>(76681.9/317732.29)</f>
        <v>0.2413412247146804</v>
      </c>
      <c r="M27" s="155"/>
    </row>
    <row r="28" spans="1:13" s="118" customFormat="1" ht="15" customHeight="1">
      <c r="A28" s="128"/>
      <c r="B28" s="150" t="s">
        <v>382</v>
      </c>
      <c r="C28" s="156"/>
      <c r="D28" s="157">
        <f>SUM(D14:D26)</f>
        <v>391423.9195187999</v>
      </c>
      <c r="E28" s="158" t="s">
        <v>328</v>
      </c>
      <c r="F28" s="159">
        <f>SUM(F14:F26)</f>
        <v>99984.01779089999</v>
      </c>
      <c r="G28" s="160" t="s">
        <v>328</v>
      </c>
      <c r="H28" s="159">
        <f>SUM(H14:H26)</f>
        <v>98276.54882895</v>
      </c>
      <c r="I28" s="161" t="s">
        <v>328</v>
      </c>
      <c r="J28" s="159">
        <f>SUM(J14:J26)</f>
        <v>98729.5830738</v>
      </c>
      <c r="K28" s="158" t="s">
        <v>328</v>
      </c>
      <c r="L28" s="159">
        <f>SUM(L14:L26)</f>
        <v>94433.76982515</v>
      </c>
      <c r="M28" s="162">
        <f>F28+H28+J28+L28</f>
        <v>391423.9195188</v>
      </c>
    </row>
    <row r="29" spans="2:11" ht="15" customHeight="1">
      <c r="B29" s="119" t="s">
        <v>328</v>
      </c>
      <c r="C29" s="119"/>
      <c r="D29" s="121"/>
      <c r="E29" s="120"/>
      <c r="G29" s="92"/>
      <c r="I29" s="92"/>
      <c r="K29" s="92"/>
    </row>
    <row r="30" spans="2:4" ht="12">
      <c r="B30" s="119"/>
      <c r="C30" s="119"/>
      <c r="D30" s="121"/>
    </row>
    <row r="42" spans="3:12" ht="12">
      <c r="C42" s="91"/>
      <c r="E42" s="120"/>
      <c r="F42" s="91"/>
      <c r="G42" s="91"/>
      <c r="H42" s="91"/>
      <c r="I42" s="91"/>
      <c r="J42" s="91"/>
      <c r="K42" s="91"/>
      <c r="L42" s="91"/>
    </row>
    <row r="43" spans="3:12" ht="12">
      <c r="C43" s="91"/>
      <c r="E43" s="120"/>
      <c r="F43" s="91"/>
      <c r="G43" s="91"/>
      <c r="H43" s="91"/>
      <c r="I43" s="91"/>
      <c r="J43" s="91"/>
      <c r="K43" s="91"/>
      <c r="L43" s="91"/>
    </row>
    <row r="44" spans="3:12" ht="12">
      <c r="C44" s="91"/>
      <c r="E44" s="120"/>
      <c r="F44" s="91"/>
      <c r="G44" s="91"/>
      <c r="H44" s="91"/>
      <c r="I44" s="91"/>
      <c r="J44" s="91"/>
      <c r="K44" s="91"/>
      <c r="L44" s="91"/>
    </row>
    <row r="45" spans="3:12" ht="12">
      <c r="C45" s="91"/>
      <c r="E45" s="120"/>
      <c r="F45" s="91"/>
      <c r="G45" s="91"/>
      <c r="H45" s="91"/>
      <c r="I45" s="91"/>
      <c r="J45" s="91"/>
      <c r="K45" s="91"/>
      <c r="L45" s="91"/>
    </row>
    <row r="46" spans="3:12" ht="12">
      <c r="C46" s="91"/>
      <c r="E46" s="120"/>
      <c r="F46" s="91"/>
      <c r="G46" s="91"/>
      <c r="H46" s="91"/>
      <c r="I46" s="91"/>
      <c r="J46" s="91"/>
      <c r="K46" s="91"/>
      <c r="L46" s="91"/>
    </row>
    <row r="47" spans="3:12" ht="12">
      <c r="C47" s="91"/>
      <c r="E47" s="120"/>
      <c r="F47" s="91"/>
      <c r="G47" s="91"/>
      <c r="H47" s="91"/>
      <c r="I47" s="91"/>
      <c r="J47" s="91"/>
      <c r="K47" s="91"/>
      <c r="L47" s="91"/>
    </row>
  </sheetData>
  <sheetProtection/>
  <mergeCells count="20">
    <mergeCell ref="D11:D12"/>
    <mergeCell ref="E11:F11"/>
    <mergeCell ref="A2:C4"/>
    <mergeCell ref="D2:F4"/>
    <mergeCell ref="G2:M2"/>
    <mergeCell ref="G3:M3"/>
    <mergeCell ref="G4:M4"/>
    <mergeCell ref="A6:M6"/>
    <mergeCell ref="G11:H11"/>
    <mergeCell ref="I11:J11"/>
    <mergeCell ref="K11:L11"/>
    <mergeCell ref="A8:D8"/>
    <mergeCell ref="E8:J8"/>
    <mergeCell ref="K8:M8"/>
    <mergeCell ref="A9:D9"/>
    <mergeCell ref="E9:M9"/>
    <mergeCell ref="A11:A12"/>
    <mergeCell ref="B11:B12"/>
    <mergeCell ref="C11:C12"/>
    <mergeCell ref="M11:M12"/>
  </mergeCells>
  <printOptions/>
  <pageMargins left="0.4330708661417323" right="0.11811023622047245" top="0" bottom="0.5511811023622047" header="0" footer="0.5118110236220472"/>
  <pageSetup horizontalDpi="600" verticalDpi="600" orientation="landscape" paperSize="9" scale="79" r:id="rId2"/>
  <headerFooter alignWithMargins="0">
    <oddFooter>&amp;C]</oddFooter>
  </headerFooter>
  <ignoredErrors>
    <ignoredError sqref="J27 H27 F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52">
      <selection activeCell="A10" sqref="A10"/>
    </sheetView>
  </sheetViews>
  <sheetFormatPr defaultColWidth="9.140625" defaultRowHeight="15"/>
  <cols>
    <col min="1" max="1" width="33.7109375" style="0" customWidth="1"/>
    <col min="2" max="2" width="37.8515625" style="0" customWidth="1"/>
  </cols>
  <sheetData>
    <row r="1" spans="1:7" ht="15">
      <c r="A1" s="239"/>
      <c r="B1" s="239"/>
      <c r="C1" s="240" t="s">
        <v>290</v>
      </c>
      <c r="D1" s="241"/>
      <c r="E1" s="241"/>
      <c r="F1" s="241"/>
      <c r="G1" s="242"/>
    </row>
    <row r="2" spans="1:7" ht="15">
      <c r="A2" s="239"/>
      <c r="B2" s="239"/>
      <c r="C2" s="243"/>
      <c r="D2" s="244"/>
      <c r="E2" s="244"/>
      <c r="F2" s="244"/>
      <c r="G2" s="245"/>
    </row>
    <row r="3" spans="1:7" ht="15">
      <c r="A3" s="239"/>
      <c r="B3" s="239"/>
      <c r="C3" s="246" t="s">
        <v>291</v>
      </c>
      <c r="D3" s="247"/>
      <c r="E3" s="247"/>
      <c r="F3" s="247"/>
      <c r="G3" s="248"/>
    </row>
    <row r="4" spans="1:7" ht="15">
      <c r="A4" s="239"/>
      <c r="B4" s="239"/>
      <c r="C4" s="249"/>
      <c r="D4" s="250"/>
      <c r="E4" s="250"/>
      <c r="F4" s="250"/>
      <c r="G4" s="251"/>
    </row>
    <row r="5" spans="1:7" ht="15">
      <c r="A5" s="239"/>
      <c r="B5" s="239"/>
      <c r="C5" s="246" t="s">
        <v>281</v>
      </c>
      <c r="D5" s="247"/>
      <c r="E5" s="247"/>
      <c r="F5" s="247"/>
      <c r="G5" s="248"/>
    </row>
    <row r="6" spans="1:7" ht="15">
      <c r="A6" s="239"/>
      <c r="B6" s="239"/>
      <c r="C6" s="249"/>
      <c r="D6" s="250"/>
      <c r="E6" s="250"/>
      <c r="F6" s="250"/>
      <c r="G6" s="251"/>
    </row>
    <row r="7" spans="1:7" ht="15">
      <c r="A7" s="75"/>
      <c r="B7" s="75"/>
      <c r="C7" s="75"/>
      <c r="D7" s="75"/>
      <c r="E7" s="75"/>
      <c r="F7" s="75"/>
      <c r="G7" s="75"/>
    </row>
    <row r="8" spans="1:7" ht="15">
      <c r="A8" s="252" t="s">
        <v>292</v>
      </c>
      <c r="B8" s="253"/>
      <c r="C8" s="253"/>
      <c r="D8" s="253"/>
      <c r="E8" s="253"/>
      <c r="F8" s="253"/>
      <c r="G8" s="254"/>
    </row>
    <row r="9" spans="1:7" ht="15">
      <c r="A9" s="255" t="s">
        <v>293</v>
      </c>
      <c r="B9" s="256"/>
      <c r="C9" s="256"/>
      <c r="D9" s="256"/>
      <c r="E9" s="256"/>
      <c r="F9" s="256"/>
      <c r="G9" s="257"/>
    </row>
    <row r="10" spans="1:7" ht="15">
      <c r="A10" s="76" t="s">
        <v>332</v>
      </c>
      <c r="B10" s="258" t="s">
        <v>294</v>
      </c>
      <c r="C10" s="258"/>
      <c r="D10" s="258"/>
      <c r="E10" s="258"/>
      <c r="F10" s="258"/>
      <c r="G10" s="258"/>
    </row>
    <row r="11" spans="1:7" ht="15">
      <c r="A11" s="77"/>
      <c r="B11" s="78"/>
      <c r="C11" s="78"/>
      <c r="D11" s="78"/>
      <c r="E11" s="78"/>
      <c r="F11" s="78"/>
      <c r="G11" s="78"/>
    </row>
    <row r="12" spans="1:7" ht="15">
      <c r="A12" s="259" t="s">
        <v>282</v>
      </c>
      <c r="B12" s="260"/>
      <c r="C12" s="260"/>
      <c r="D12" s="260"/>
      <c r="E12" s="260"/>
      <c r="F12" s="260"/>
      <c r="G12" s="261"/>
    </row>
    <row r="13" ht="15.75" thickBot="1"/>
    <row r="14" spans="1:7" ht="15.75" thickBot="1">
      <c r="A14" s="228" t="s">
        <v>346</v>
      </c>
      <c r="B14" s="229"/>
      <c r="C14" s="229"/>
      <c r="D14" s="229"/>
      <c r="E14" s="229"/>
      <c r="F14" s="229"/>
      <c r="G14" s="230"/>
    </row>
    <row r="15" spans="1:7" ht="15.75" thickBot="1">
      <c r="A15" s="231" t="s">
        <v>299</v>
      </c>
      <c r="B15" s="232"/>
      <c r="C15" s="233" t="s">
        <v>283</v>
      </c>
      <c r="D15" s="235" t="s">
        <v>284</v>
      </c>
      <c r="E15" s="233" t="s">
        <v>322</v>
      </c>
      <c r="F15" s="235" t="s">
        <v>285</v>
      </c>
      <c r="G15" s="237" t="s">
        <v>286</v>
      </c>
    </row>
    <row r="16" spans="1:7" ht="15.75" thickBot="1">
      <c r="A16" s="129" t="s">
        <v>323</v>
      </c>
      <c r="B16" s="130"/>
      <c r="C16" s="234"/>
      <c r="D16" s="236"/>
      <c r="E16" s="234"/>
      <c r="F16" s="236"/>
      <c r="G16" s="238"/>
    </row>
    <row r="17" spans="1:7" ht="15">
      <c r="A17" s="80" t="s">
        <v>335</v>
      </c>
      <c r="B17" s="122"/>
      <c r="C17" s="81">
        <v>3</v>
      </c>
      <c r="D17" s="82" t="s">
        <v>350</v>
      </c>
      <c r="E17" s="82">
        <v>5.06</v>
      </c>
      <c r="F17" s="82">
        <f>C17*E17</f>
        <v>15.18</v>
      </c>
      <c r="G17" s="83"/>
    </row>
    <row r="18" spans="1:7" ht="15">
      <c r="A18" s="84" t="s">
        <v>336</v>
      </c>
      <c r="B18" s="123"/>
      <c r="C18" s="81">
        <v>3</v>
      </c>
      <c r="D18" s="82" t="s">
        <v>350</v>
      </c>
      <c r="E18" s="82">
        <v>3.4</v>
      </c>
      <c r="F18" s="82">
        <f>C18*E18</f>
        <v>10.2</v>
      </c>
      <c r="G18" s="83"/>
    </row>
    <row r="19" spans="1:7" ht="15.75" thickBot="1">
      <c r="A19" s="85"/>
      <c r="B19" s="124"/>
      <c r="C19" s="86"/>
      <c r="D19" s="86"/>
      <c r="E19" s="86"/>
      <c r="F19" s="86" t="str">
        <f>IF(OR(C19=0,E19=0)," ",TRUNC((C19*E19*100+0.5)/100,2))</f>
        <v> </v>
      </c>
      <c r="G19" s="87">
        <f>SUM(F17:F18)</f>
        <v>25.38</v>
      </c>
    </row>
    <row r="20" spans="1:7" ht="15.75" thickBot="1">
      <c r="A20" s="79" t="s">
        <v>324</v>
      </c>
      <c r="B20" s="90"/>
      <c r="C20" s="88">
        <v>122.19</v>
      </c>
      <c r="D20" s="88" t="s">
        <v>288</v>
      </c>
      <c r="E20" s="88"/>
      <c r="F20" s="88"/>
      <c r="G20" s="89">
        <f>G19*C20/100</f>
        <v>31.011822</v>
      </c>
    </row>
    <row r="21" spans="1:7" ht="15.75" thickBot="1">
      <c r="A21" s="129" t="s">
        <v>325</v>
      </c>
      <c r="B21" s="90"/>
      <c r="C21" s="88"/>
      <c r="D21" s="131" t="s">
        <v>326</v>
      </c>
      <c r="E21" s="88"/>
      <c r="F21" s="88"/>
      <c r="G21" s="89"/>
    </row>
    <row r="22" spans="1:7" ht="15">
      <c r="A22" s="84" t="s">
        <v>337</v>
      </c>
      <c r="B22" s="125"/>
      <c r="C22" s="126">
        <v>0.008</v>
      </c>
      <c r="D22" s="82" t="s">
        <v>340</v>
      </c>
      <c r="E22" s="82">
        <v>35</v>
      </c>
      <c r="F22" s="132">
        <f>C22*E22</f>
        <v>0.28</v>
      </c>
      <c r="G22" s="83"/>
    </row>
    <row r="23" spans="1:7" ht="15">
      <c r="A23" s="84" t="s">
        <v>338</v>
      </c>
      <c r="B23" s="125"/>
      <c r="C23" s="126">
        <v>0.57</v>
      </c>
      <c r="D23" s="82" t="s">
        <v>341</v>
      </c>
      <c r="E23" s="82">
        <v>0.49</v>
      </c>
      <c r="F23" s="132">
        <f>C23*E23</f>
        <v>0.2793</v>
      </c>
      <c r="G23" s="83"/>
    </row>
    <row r="24" spans="1:7" ht="15">
      <c r="A24" s="84" t="s">
        <v>339</v>
      </c>
      <c r="B24" s="125"/>
      <c r="C24" s="126">
        <v>2.84</v>
      </c>
      <c r="D24" s="82" t="s">
        <v>341</v>
      </c>
      <c r="E24" s="82">
        <v>0.4</v>
      </c>
      <c r="F24" s="132">
        <f>C24*E24</f>
        <v>1.136</v>
      </c>
      <c r="G24" s="83"/>
    </row>
    <row r="25" spans="1:7" ht="15.75" thickBot="1">
      <c r="A25" s="84"/>
      <c r="B25" s="125"/>
      <c r="C25" s="126"/>
      <c r="D25" s="82"/>
      <c r="E25" s="82"/>
      <c r="F25" s="133"/>
      <c r="G25" s="83">
        <f>SUM(F22:F24)</f>
        <v>1.6953</v>
      </c>
    </row>
    <row r="26" spans="1:7" ht="15.75" thickBot="1">
      <c r="A26" s="79" t="s">
        <v>287</v>
      </c>
      <c r="B26" s="90"/>
      <c r="C26" s="88">
        <v>0</v>
      </c>
      <c r="D26" s="88" t="s">
        <v>288</v>
      </c>
      <c r="E26" s="88"/>
      <c r="F26" s="88"/>
      <c r="G26" s="89">
        <f>(G25+G20+G19)*C26/100</f>
        <v>0</v>
      </c>
    </row>
    <row r="27" spans="1:7" ht="15.75" thickBot="1">
      <c r="A27" s="79" t="s">
        <v>289</v>
      </c>
      <c r="B27" s="90"/>
      <c r="C27" s="88"/>
      <c r="D27" s="88"/>
      <c r="E27" s="88"/>
      <c r="F27" s="88"/>
      <c r="G27" s="89">
        <f>G26+G25+G20+G19</f>
        <v>58.087121999999994</v>
      </c>
    </row>
    <row r="28" spans="1:7" ht="15">
      <c r="A28" s="135"/>
      <c r="B28" s="125"/>
      <c r="C28" s="136"/>
      <c r="D28" s="136"/>
      <c r="E28" s="136"/>
      <c r="F28" s="136"/>
      <c r="G28" s="136"/>
    </row>
    <row r="29" ht="15.75" thickBot="1"/>
    <row r="30" spans="1:7" ht="15.75" thickBot="1">
      <c r="A30" s="228" t="s">
        <v>345</v>
      </c>
      <c r="B30" s="229"/>
      <c r="C30" s="229"/>
      <c r="D30" s="229"/>
      <c r="E30" s="229"/>
      <c r="F30" s="229"/>
      <c r="G30" s="230"/>
    </row>
    <row r="31" spans="1:7" ht="15.75" thickBot="1">
      <c r="A31" s="231" t="s">
        <v>299</v>
      </c>
      <c r="B31" s="232"/>
      <c r="C31" s="233" t="s">
        <v>283</v>
      </c>
      <c r="D31" s="235" t="s">
        <v>284</v>
      </c>
      <c r="E31" s="233" t="s">
        <v>322</v>
      </c>
      <c r="F31" s="235" t="s">
        <v>285</v>
      </c>
      <c r="G31" s="237" t="s">
        <v>286</v>
      </c>
    </row>
    <row r="32" spans="1:7" ht="15.75" thickBot="1">
      <c r="A32" s="129" t="s">
        <v>323</v>
      </c>
      <c r="B32" s="130"/>
      <c r="C32" s="234"/>
      <c r="D32" s="236"/>
      <c r="E32" s="234"/>
      <c r="F32" s="236"/>
      <c r="G32" s="238"/>
    </row>
    <row r="33" spans="1:7" ht="15">
      <c r="A33" s="80" t="s">
        <v>347</v>
      </c>
      <c r="B33" s="122"/>
      <c r="C33" s="81">
        <v>0.37</v>
      </c>
      <c r="D33" s="82" t="s">
        <v>350</v>
      </c>
      <c r="E33" s="82">
        <v>3.67</v>
      </c>
      <c r="F33" s="82">
        <f>C33*E33</f>
        <v>1.3578999999999999</v>
      </c>
      <c r="G33" s="83"/>
    </row>
    <row r="34" spans="1:7" ht="15">
      <c r="A34" s="84" t="s">
        <v>348</v>
      </c>
      <c r="B34" s="123"/>
      <c r="C34" s="81">
        <v>0.37</v>
      </c>
      <c r="D34" s="82" t="s">
        <v>350</v>
      </c>
      <c r="E34" s="82">
        <v>5.06</v>
      </c>
      <c r="F34" s="82">
        <f>C34*E34</f>
        <v>1.8721999999999999</v>
      </c>
      <c r="G34" s="83"/>
    </row>
    <row r="35" spans="1:7" ht="15.75" thickBot="1">
      <c r="A35" s="85"/>
      <c r="B35" s="124"/>
      <c r="C35" s="86"/>
      <c r="D35" s="86"/>
      <c r="E35" s="86"/>
      <c r="F35" s="86" t="str">
        <f>IF(OR(C35=0,E35=0)," ",TRUNC((C35*E35*100+0.5)/100,2))</f>
        <v> </v>
      </c>
      <c r="G35" s="87">
        <f>SUM(F33:F34)</f>
        <v>3.2300999999999997</v>
      </c>
    </row>
    <row r="36" spans="1:7" ht="15.75" thickBot="1">
      <c r="A36" s="79" t="s">
        <v>324</v>
      </c>
      <c r="B36" s="90"/>
      <c r="C36" s="88">
        <v>122.19</v>
      </c>
      <c r="D36" s="88" t="s">
        <v>288</v>
      </c>
      <c r="E36" s="88"/>
      <c r="F36" s="88"/>
      <c r="G36" s="89">
        <f>G35*C36/100</f>
        <v>3.9468591899999996</v>
      </c>
    </row>
    <row r="37" spans="1:7" ht="15.75" thickBot="1">
      <c r="A37" s="129" t="s">
        <v>325</v>
      </c>
      <c r="B37" s="90"/>
      <c r="C37" s="88"/>
      <c r="D37" s="131" t="s">
        <v>326</v>
      </c>
      <c r="E37" s="88"/>
      <c r="F37" s="88"/>
      <c r="G37" s="89"/>
    </row>
    <row r="38" spans="1:7" ht="15">
      <c r="A38" s="84" t="s">
        <v>349</v>
      </c>
      <c r="B38" s="125"/>
      <c r="C38" s="126">
        <v>1</v>
      </c>
      <c r="D38" s="82" t="s">
        <v>284</v>
      </c>
      <c r="E38" s="82">
        <v>6.35</v>
      </c>
      <c r="F38" s="132">
        <f>C38*E38</f>
        <v>6.35</v>
      </c>
      <c r="G38" s="83"/>
    </row>
    <row r="39" spans="1:7" ht="15">
      <c r="A39" s="84" t="s">
        <v>351</v>
      </c>
      <c r="B39" s="125"/>
      <c r="C39" s="126">
        <v>1</v>
      </c>
      <c r="D39" s="82" t="s">
        <v>284</v>
      </c>
      <c r="E39" s="82">
        <v>7.42</v>
      </c>
      <c r="F39" s="132">
        <f>C39*E39</f>
        <v>7.42</v>
      </c>
      <c r="G39" s="83"/>
    </row>
    <row r="40" spans="1:7" ht="15.75" thickBot="1">
      <c r="A40" s="84" t="s">
        <v>328</v>
      </c>
      <c r="B40" s="125"/>
      <c r="C40" s="126" t="s">
        <v>328</v>
      </c>
      <c r="D40" s="82" t="s">
        <v>328</v>
      </c>
      <c r="E40" s="82"/>
      <c r="F40" s="132" t="s">
        <v>328</v>
      </c>
      <c r="G40" s="83">
        <f>SUM(F38:F39)</f>
        <v>13.77</v>
      </c>
    </row>
    <row r="41" spans="1:7" ht="15.75" thickBot="1">
      <c r="A41" s="79" t="s">
        <v>287</v>
      </c>
      <c r="B41" s="90"/>
      <c r="C41" s="88">
        <v>0</v>
      </c>
      <c r="D41" s="88" t="s">
        <v>288</v>
      </c>
      <c r="E41" s="88"/>
      <c r="F41" s="88"/>
      <c r="G41" s="89">
        <f>(G36+G35)*C41/100</f>
        <v>0</v>
      </c>
    </row>
    <row r="42" spans="1:7" ht="15.75" thickBot="1">
      <c r="A42" s="79" t="s">
        <v>289</v>
      </c>
      <c r="B42" s="90"/>
      <c r="C42" s="88"/>
      <c r="D42" s="88"/>
      <c r="E42" s="88"/>
      <c r="F42" s="88"/>
      <c r="G42" s="89">
        <f>G41+G40+G36+G35</f>
        <v>20.94695919</v>
      </c>
    </row>
    <row r="43" spans="1:7" ht="15">
      <c r="A43" s="135"/>
      <c r="B43" s="125"/>
      <c r="C43" s="136"/>
      <c r="D43" s="136"/>
      <c r="E43" s="136"/>
      <c r="F43" s="136"/>
      <c r="G43" s="136"/>
    </row>
    <row r="44" ht="15.75" thickBot="1"/>
    <row r="45" spans="1:7" ht="15.75" thickBot="1">
      <c r="A45" s="228" t="s">
        <v>355</v>
      </c>
      <c r="B45" s="229"/>
      <c r="C45" s="229"/>
      <c r="D45" s="229"/>
      <c r="E45" s="229"/>
      <c r="F45" s="229"/>
      <c r="G45" s="230"/>
    </row>
    <row r="46" spans="1:7" ht="15.75" thickBot="1">
      <c r="A46" s="231" t="s">
        <v>299</v>
      </c>
      <c r="B46" s="232"/>
      <c r="C46" s="233" t="s">
        <v>283</v>
      </c>
      <c r="D46" s="235" t="s">
        <v>284</v>
      </c>
      <c r="E46" s="233" t="s">
        <v>322</v>
      </c>
      <c r="F46" s="235" t="s">
        <v>285</v>
      </c>
      <c r="G46" s="237" t="s">
        <v>286</v>
      </c>
    </row>
    <row r="47" spans="1:7" ht="15.75" thickBot="1">
      <c r="A47" s="129" t="s">
        <v>323</v>
      </c>
      <c r="B47" s="130"/>
      <c r="C47" s="234"/>
      <c r="D47" s="236"/>
      <c r="E47" s="234"/>
      <c r="F47" s="236"/>
      <c r="G47" s="238"/>
    </row>
    <row r="48" spans="1:7" ht="15">
      <c r="A48" s="80" t="s">
        <v>347</v>
      </c>
      <c r="B48" s="122"/>
      <c r="C48" s="81">
        <v>0.21</v>
      </c>
      <c r="D48" s="82" t="s">
        <v>350</v>
      </c>
      <c r="E48" s="82">
        <v>3.67</v>
      </c>
      <c r="F48" s="82">
        <f>C48*E48</f>
        <v>0.7706999999999999</v>
      </c>
      <c r="G48" s="83"/>
    </row>
    <row r="49" spans="1:7" ht="15">
      <c r="A49" s="84" t="s">
        <v>348</v>
      </c>
      <c r="B49" s="123"/>
      <c r="C49" s="81">
        <v>0.21</v>
      </c>
      <c r="D49" s="82" t="s">
        <v>350</v>
      </c>
      <c r="E49" s="82">
        <v>5.06</v>
      </c>
      <c r="F49" s="82">
        <f>C49*E49</f>
        <v>1.0626</v>
      </c>
      <c r="G49" s="83"/>
    </row>
    <row r="50" spans="1:7" ht="15.75" thickBot="1">
      <c r="A50" s="85"/>
      <c r="B50" s="124"/>
      <c r="C50" s="86"/>
      <c r="D50" s="86"/>
      <c r="E50" s="86"/>
      <c r="F50" s="86" t="str">
        <f>IF(OR(C50=0,E50=0)," ",TRUNC((C50*E50*100+0.5)/100,2))</f>
        <v> </v>
      </c>
      <c r="G50" s="87">
        <f>SUM(F48:F49)</f>
        <v>1.8333</v>
      </c>
    </row>
    <row r="51" spans="1:7" ht="15.75" thickBot="1">
      <c r="A51" s="79" t="s">
        <v>324</v>
      </c>
      <c r="B51" s="90"/>
      <c r="C51" s="88">
        <v>122.19</v>
      </c>
      <c r="D51" s="88" t="s">
        <v>288</v>
      </c>
      <c r="E51" s="88"/>
      <c r="F51" s="88"/>
      <c r="G51" s="89">
        <f>G50*C51/100</f>
        <v>2.2401092699999996</v>
      </c>
    </row>
    <row r="52" spans="1:7" ht="15.75" thickBot="1">
      <c r="A52" s="129" t="s">
        <v>325</v>
      </c>
      <c r="B52" s="90"/>
      <c r="C52" s="88"/>
      <c r="D52" s="131" t="s">
        <v>326</v>
      </c>
      <c r="E52" s="88"/>
      <c r="F52" s="88"/>
      <c r="G52" s="89"/>
    </row>
    <row r="53" spans="1:7" ht="15">
      <c r="A53" s="84" t="s">
        <v>356</v>
      </c>
      <c r="B53" s="125"/>
      <c r="C53" s="126">
        <v>1</v>
      </c>
      <c r="D53" s="82" t="s">
        <v>284</v>
      </c>
      <c r="E53" s="82">
        <v>4.26</v>
      </c>
      <c r="F53" s="132">
        <f>C53*E53</f>
        <v>4.26</v>
      </c>
      <c r="G53" s="83"/>
    </row>
    <row r="54" spans="1:7" ht="15.75" thickBot="1">
      <c r="A54" s="84" t="s">
        <v>328</v>
      </c>
      <c r="B54" s="125"/>
      <c r="C54" s="126" t="s">
        <v>328</v>
      </c>
      <c r="D54" s="82" t="s">
        <v>328</v>
      </c>
      <c r="E54" s="82"/>
      <c r="F54" s="132" t="s">
        <v>328</v>
      </c>
      <c r="G54" s="83">
        <f>SUM(F53:F53)</f>
        <v>4.26</v>
      </c>
    </row>
    <row r="55" spans="1:7" ht="15.75" thickBot="1">
      <c r="A55" s="79" t="s">
        <v>287</v>
      </c>
      <c r="B55" s="90"/>
      <c r="C55" s="88">
        <v>0</v>
      </c>
      <c r="D55" s="88" t="s">
        <v>288</v>
      </c>
      <c r="E55" s="88"/>
      <c r="F55" s="88"/>
      <c r="G55" s="89">
        <f>(G51+G50)*C55/100</f>
        <v>0</v>
      </c>
    </row>
    <row r="56" spans="1:7" ht="15.75" thickBot="1">
      <c r="A56" s="79" t="s">
        <v>289</v>
      </c>
      <c r="B56" s="90"/>
      <c r="C56" s="88"/>
      <c r="D56" s="88"/>
      <c r="E56" s="88"/>
      <c r="F56" s="88"/>
      <c r="G56" s="89">
        <f>G55+G54+G51+G50</f>
        <v>8.333409269999999</v>
      </c>
    </row>
    <row r="57" spans="1:7" ht="15">
      <c r="A57" s="135"/>
      <c r="B57" s="125"/>
      <c r="C57" s="136"/>
      <c r="D57" s="136"/>
      <c r="E57" s="136"/>
      <c r="F57" s="136"/>
      <c r="G57" s="136"/>
    </row>
    <row r="58" ht="15.75" thickBot="1"/>
    <row r="59" spans="1:7" ht="15.75" thickBot="1">
      <c r="A59" s="228" t="s">
        <v>358</v>
      </c>
      <c r="B59" s="229"/>
      <c r="C59" s="229"/>
      <c r="D59" s="229"/>
      <c r="E59" s="229"/>
      <c r="F59" s="229"/>
      <c r="G59" s="230"/>
    </row>
    <row r="60" spans="1:7" ht="15.75" thickBot="1">
      <c r="A60" s="231" t="s">
        <v>299</v>
      </c>
      <c r="B60" s="232"/>
      <c r="C60" s="233" t="s">
        <v>283</v>
      </c>
      <c r="D60" s="235" t="s">
        <v>284</v>
      </c>
      <c r="E60" s="233" t="s">
        <v>322</v>
      </c>
      <c r="F60" s="235" t="s">
        <v>285</v>
      </c>
      <c r="G60" s="237" t="s">
        <v>286</v>
      </c>
    </row>
    <row r="61" spans="1:7" ht="15.75" thickBot="1">
      <c r="A61" s="129" t="s">
        <v>323</v>
      </c>
      <c r="B61" s="130"/>
      <c r="C61" s="234"/>
      <c r="D61" s="236"/>
      <c r="E61" s="234"/>
      <c r="F61" s="236"/>
      <c r="G61" s="238"/>
    </row>
    <row r="62" spans="1:7" ht="15">
      <c r="A62" s="80" t="s">
        <v>347</v>
      </c>
      <c r="B62" s="122"/>
      <c r="C62" s="81">
        <v>0.37</v>
      </c>
      <c r="D62" s="82" t="s">
        <v>350</v>
      </c>
      <c r="E62" s="82">
        <v>3.67</v>
      </c>
      <c r="F62" s="82">
        <f>C62*E62</f>
        <v>1.3578999999999999</v>
      </c>
      <c r="G62" s="83"/>
    </row>
    <row r="63" spans="1:7" ht="15">
      <c r="A63" s="84" t="s">
        <v>348</v>
      </c>
      <c r="B63" s="123"/>
      <c r="C63" s="81">
        <v>0.37</v>
      </c>
      <c r="D63" s="82" t="s">
        <v>350</v>
      </c>
      <c r="E63" s="82">
        <v>5.06</v>
      </c>
      <c r="F63" s="82">
        <f>C63*E63</f>
        <v>1.8721999999999999</v>
      </c>
      <c r="G63" s="83"/>
    </row>
    <row r="64" spans="1:7" ht="15.75" thickBot="1">
      <c r="A64" s="85"/>
      <c r="B64" s="124"/>
      <c r="C64" s="86"/>
      <c r="D64" s="86"/>
      <c r="E64" s="86"/>
      <c r="F64" s="86" t="str">
        <f>IF(OR(C64=0,E64=0)," ",TRUNC((C64*E64*100+0.5)/100,2))</f>
        <v> </v>
      </c>
      <c r="G64" s="87">
        <f>SUM(F62:F63)</f>
        <v>3.2300999999999997</v>
      </c>
    </row>
    <row r="65" spans="1:7" ht="15.75" thickBot="1">
      <c r="A65" s="79" t="s">
        <v>324</v>
      </c>
      <c r="B65" s="90"/>
      <c r="C65" s="88">
        <v>122.19</v>
      </c>
      <c r="D65" s="88" t="s">
        <v>288</v>
      </c>
      <c r="E65" s="88"/>
      <c r="F65" s="88"/>
      <c r="G65" s="89">
        <f>G64*C65/100</f>
        <v>3.9468591899999996</v>
      </c>
    </row>
    <row r="66" spans="1:7" ht="15.75" thickBot="1">
      <c r="A66" s="129" t="s">
        <v>325</v>
      </c>
      <c r="B66" s="90"/>
      <c r="C66" s="88"/>
      <c r="D66" s="131" t="s">
        <v>326</v>
      </c>
      <c r="E66" s="88"/>
      <c r="F66" s="88"/>
      <c r="G66" s="89"/>
    </row>
    <row r="67" spans="1:7" ht="15">
      <c r="A67" s="84" t="s">
        <v>356</v>
      </c>
      <c r="B67" s="125"/>
      <c r="C67" s="126">
        <v>1</v>
      </c>
      <c r="D67" s="82" t="s">
        <v>284</v>
      </c>
      <c r="E67" s="82">
        <v>7.33</v>
      </c>
      <c r="F67" s="132">
        <f>C67*E67</f>
        <v>7.33</v>
      </c>
      <c r="G67" s="83"/>
    </row>
    <row r="68" spans="1:7" ht="15.75" thickBot="1">
      <c r="A68" s="84" t="s">
        <v>328</v>
      </c>
      <c r="B68" s="125"/>
      <c r="C68" s="126" t="s">
        <v>328</v>
      </c>
      <c r="D68" s="82" t="s">
        <v>328</v>
      </c>
      <c r="E68" s="82"/>
      <c r="F68" s="132" t="s">
        <v>328</v>
      </c>
      <c r="G68" s="83">
        <f>SUM(F67:F67)</f>
        <v>7.33</v>
      </c>
    </row>
    <row r="69" spans="1:7" ht="15.75" thickBot="1">
      <c r="A69" s="79" t="s">
        <v>287</v>
      </c>
      <c r="B69" s="90"/>
      <c r="C69" s="88">
        <v>0</v>
      </c>
      <c r="D69" s="88" t="s">
        <v>288</v>
      </c>
      <c r="E69" s="88"/>
      <c r="F69" s="88"/>
      <c r="G69" s="89">
        <f>(G65+G64)*C69/100</f>
        <v>0</v>
      </c>
    </row>
    <row r="70" spans="1:7" ht="15.75" thickBot="1">
      <c r="A70" s="79" t="s">
        <v>289</v>
      </c>
      <c r="B70" s="90"/>
      <c r="C70" s="88"/>
      <c r="D70" s="88"/>
      <c r="E70" s="88"/>
      <c r="F70" s="88"/>
      <c r="G70" s="89">
        <f>G69+G68+G65+G64</f>
        <v>14.50695919</v>
      </c>
    </row>
    <row r="71" spans="1:7" ht="15">
      <c r="A71" s="135"/>
      <c r="B71" s="125"/>
      <c r="C71" s="136"/>
      <c r="D71" s="136"/>
      <c r="E71" s="136"/>
      <c r="F71" s="136"/>
      <c r="G71" s="136"/>
    </row>
    <row r="72" ht="15.75" thickBot="1"/>
    <row r="73" spans="1:7" ht="15.75" thickBot="1">
      <c r="A73" s="228" t="s">
        <v>359</v>
      </c>
      <c r="B73" s="229"/>
      <c r="C73" s="229"/>
      <c r="D73" s="229"/>
      <c r="E73" s="229"/>
      <c r="F73" s="229"/>
      <c r="G73" s="230"/>
    </row>
    <row r="74" spans="1:7" ht="15.75" thickBot="1">
      <c r="A74" s="231" t="s">
        <v>299</v>
      </c>
      <c r="B74" s="232"/>
      <c r="C74" s="233" t="s">
        <v>283</v>
      </c>
      <c r="D74" s="235" t="s">
        <v>284</v>
      </c>
      <c r="E74" s="233" t="s">
        <v>322</v>
      </c>
      <c r="F74" s="235" t="s">
        <v>285</v>
      </c>
      <c r="G74" s="237" t="s">
        <v>286</v>
      </c>
    </row>
    <row r="75" spans="1:7" ht="15.75" thickBot="1">
      <c r="A75" s="129" t="s">
        <v>323</v>
      </c>
      <c r="B75" s="130"/>
      <c r="C75" s="234"/>
      <c r="D75" s="236"/>
      <c r="E75" s="234"/>
      <c r="F75" s="236"/>
      <c r="G75" s="238"/>
    </row>
    <row r="76" spans="1:7" ht="15">
      <c r="A76" s="80" t="s">
        <v>347</v>
      </c>
      <c r="B76" s="122"/>
      <c r="C76" s="81">
        <v>1.1</v>
      </c>
      <c r="D76" s="82" t="s">
        <v>350</v>
      </c>
      <c r="E76" s="82">
        <v>3.67</v>
      </c>
      <c r="F76" s="82">
        <f>C76*E76</f>
        <v>4.037</v>
      </c>
      <c r="G76" s="83"/>
    </row>
    <row r="77" spans="1:7" ht="15">
      <c r="A77" s="84" t="s">
        <v>348</v>
      </c>
      <c r="B77" s="123"/>
      <c r="C77" s="81">
        <v>1.1</v>
      </c>
      <c r="D77" s="82" t="s">
        <v>350</v>
      </c>
      <c r="E77" s="82">
        <v>5.06</v>
      </c>
      <c r="F77" s="82">
        <f>C77*E77</f>
        <v>5.566</v>
      </c>
      <c r="G77" s="83"/>
    </row>
    <row r="78" spans="1:7" ht="15.75" thickBot="1">
      <c r="A78" s="85"/>
      <c r="B78" s="124"/>
      <c r="C78" s="86"/>
      <c r="D78" s="86"/>
      <c r="E78" s="86"/>
      <c r="F78" s="86" t="str">
        <f>IF(OR(C78=0,E78=0)," ",TRUNC((C78*E78*100+0.5)/100,2))</f>
        <v> </v>
      </c>
      <c r="G78" s="87">
        <f>SUM(F76:F77)</f>
        <v>9.603</v>
      </c>
    </row>
    <row r="79" spans="1:7" ht="15.75" thickBot="1">
      <c r="A79" s="79" t="s">
        <v>324</v>
      </c>
      <c r="B79" s="90"/>
      <c r="C79" s="88">
        <v>122.19</v>
      </c>
      <c r="D79" s="88" t="s">
        <v>288</v>
      </c>
      <c r="E79" s="88"/>
      <c r="F79" s="88"/>
      <c r="G79" s="89">
        <f>G78*C79/100</f>
        <v>11.733905700000001</v>
      </c>
    </row>
    <row r="80" spans="1:7" ht="15.75" thickBot="1">
      <c r="A80" s="129" t="s">
        <v>325</v>
      </c>
      <c r="B80" s="90"/>
      <c r="C80" s="88"/>
      <c r="D80" s="131" t="s">
        <v>326</v>
      </c>
      <c r="E80" s="88"/>
      <c r="F80" s="88"/>
      <c r="G80" s="89"/>
    </row>
    <row r="81" spans="1:7" ht="15">
      <c r="A81" s="84" t="s">
        <v>356</v>
      </c>
      <c r="B81" s="125"/>
      <c r="C81" s="126">
        <v>1</v>
      </c>
      <c r="D81" s="82" t="s">
        <v>284</v>
      </c>
      <c r="E81" s="82">
        <v>55.15</v>
      </c>
      <c r="F81" s="132">
        <f>C81*E81</f>
        <v>55.15</v>
      </c>
      <c r="G81" s="83"/>
    </row>
    <row r="82" spans="1:7" ht="15.75" thickBot="1">
      <c r="A82" s="84" t="s">
        <v>328</v>
      </c>
      <c r="B82" s="125"/>
      <c r="C82" s="126" t="s">
        <v>328</v>
      </c>
      <c r="D82" s="82" t="s">
        <v>328</v>
      </c>
      <c r="E82" s="82"/>
      <c r="F82" s="132" t="s">
        <v>328</v>
      </c>
      <c r="G82" s="83">
        <f>SUM(F81:F81)</f>
        <v>55.15</v>
      </c>
    </row>
    <row r="83" spans="1:7" ht="15.75" thickBot="1">
      <c r="A83" s="79" t="s">
        <v>287</v>
      </c>
      <c r="B83" s="90"/>
      <c r="C83" s="88">
        <v>0</v>
      </c>
      <c r="D83" s="88" t="s">
        <v>288</v>
      </c>
      <c r="E83" s="88"/>
      <c r="F83" s="88"/>
      <c r="G83" s="89">
        <f>(G79+G78)*C83/100</f>
        <v>0</v>
      </c>
    </row>
    <row r="84" spans="1:7" ht="15.75" thickBot="1">
      <c r="A84" s="79" t="s">
        <v>289</v>
      </c>
      <c r="B84" s="90"/>
      <c r="C84" s="88"/>
      <c r="D84" s="88"/>
      <c r="E84" s="88"/>
      <c r="F84" s="88"/>
      <c r="G84" s="89">
        <f>G83+G82+G79+G78</f>
        <v>76.4869057</v>
      </c>
    </row>
    <row r="86" ht="15.75" thickBot="1"/>
    <row r="87" spans="1:7" ht="15.75" thickBot="1">
      <c r="A87" s="228" t="s">
        <v>363</v>
      </c>
      <c r="B87" s="229"/>
      <c r="C87" s="229"/>
      <c r="D87" s="229"/>
      <c r="E87" s="229"/>
      <c r="F87" s="229"/>
      <c r="G87" s="230"/>
    </row>
    <row r="88" spans="1:7" ht="15.75" thickBot="1">
      <c r="A88" s="231" t="s">
        <v>299</v>
      </c>
      <c r="B88" s="232"/>
      <c r="C88" s="233" t="s">
        <v>283</v>
      </c>
      <c r="D88" s="235" t="s">
        <v>284</v>
      </c>
      <c r="E88" s="233" t="s">
        <v>322</v>
      </c>
      <c r="F88" s="235" t="s">
        <v>285</v>
      </c>
      <c r="G88" s="237" t="s">
        <v>286</v>
      </c>
    </row>
    <row r="89" spans="1:7" ht="15.75" thickBot="1">
      <c r="A89" s="129" t="s">
        <v>323</v>
      </c>
      <c r="B89" s="130"/>
      <c r="C89" s="234"/>
      <c r="D89" s="236"/>
      <c r="E89" s="234"/>
      <c r="F89" s="236"/>
      <c r="G89" s="238"/>
    </row>
    <row r="90" spans="1:7" ht="15">
      <c r="A90" s="80" t="s">
        <v>347</v>
      </c>
      <c r="B90" s="122"/>
      <c r="C90" s="81">
        <v>2</v>
      </c>
      <c r="D90" s="82" t="s">
        <v>350</v>
      </c>
      <c r="E90" s="82">
        <v>3.67</v>
      </c>
      <c r="F90" s="82">
        <f>C90*E90</f>
        <v>7.34</v>
      </c>
      <c r="G90" s="83"/>
    </row>
    <row r="91" spans="1:7" ht="15">
      <c r="A91" s="84" t="s">
        <v>348</v>
      </c>
      <c r="B91" s="123"/>
      <c r="C91" s="81">
        <v>2</v>
      </c>
      <c r="D91" s="82" t="s">
        <v>350</v>
      </c>
      <c r="E91" s="82">
        <v>5.06</v>
      </c>
      <c r="F91" s="82">
        <f>C91*E91</f>
        <v>10.12</v>
      </c>
      <c r="G91" s="83"/>
    </row>
    <row r="92" spans="1:7" ht="15.75" thickBot="1">
      <c r="A92" s="85"/>
      <c r="B92" s="124"/>
      <c r="C92" s="86"/>
      <c r="D92" s="86"/>
      <c r="E92" s="86"/>
      <c r="F92" s="86" t="str">
        <f>IF(OR(C92=0,E92=0)," ",TRUNC((C92*E92*100+0.5)/100,2))</f>
        <v> </v>
      </c>
      <c r="G92" s="87">
        <f>SUM(F90:F91)</f>
        <v>17.46</v>
      </c>
    </row>
    <row r="93" spans="1:7" ht="15.75" thickBot="1">
      <c r="A93" s="79" t="s">
        <v>324</v>
      </c>
      <c r="B93" s="90"/>
      <c r="C93" s="88">
        <v>122.19</v>
      </c>
      <c r="D93" s="88" t="s">
        <v>288</v>
      </c>
      <c r="E93" s="88"/>
      <c r="F93" s="88"/>
      <c r="G93" s="89">
        <f>G92*C93/100</f>
        <v>21.334374000000004</v>
      </c>
    </row>
    <row r="94" spans="1:7" ht="15.75" thickBot="1">
      <c r="A94" s="129" t="s">
        <v>325</v>
      </c>
      <c r="B94" s="90"/>
      <c r="C94" s="88"/>
      <c r="D94" s="131" t="s">
        <v>326</v>
      </c>
      <c r="E94" s="88"/>
      <c r="F94" s="88"/>
      <c r="G94" s="89"/>
    </row>
    <row r="95" spans="1:7" ht="15">
      <c r="A95" s="84" t="s">
        <v>364</v>
      </c>
      <c r="B95" s="125"/>
      <c r="C95" s="126">
        <v>1</v>
      </c>
      <c r="D95" s="82" t="s">
        <v>284</v>
      </c>
      <c r="E95" s="82">
        <v>23.65</v>
      </c>
      <c r="F95" s="132">
        <f>C95*E95</f>
        <v>23.65</v>
      </c>
      <c r="G95" s="83"/>
    </row>
    <row r="96" spans="1:7" ht="15">
      <c r="A96" s="84" t="s">
        <v>365</v>
      </c>
      <c r="B96" s="125"/>
      <c r="C96" s="126">
        <v>1</v>
      </c>
      <c r="D96" s="82" t="s">
        <v>284</v>
      </c>
      <c r="E96" s="82">
        <v>23.65</v>
      </c>
      <c r="F96" s="132">
        <f>C96*E96</f>
        <v>23.65</v>
      </c>
      <c r="G96" s="83"/>
    </row>
    <row r="97" spans="1:7" ht="15">
      <c r="A97" s="84" t="s">
        <v>366</v>
      </c>
      <c r="B97" s="125"/>
      <c r="C97" s="126">
        <v>1</v>
      </c>
      <c r="D97" s="82" t="s">
        <v>284</v>
      </c>
      <c r="E97" s="82">
        <v>23.65</v>
      </c>
      <c r="F97" s="132">
        <f>C97*E97</f>
        <v>23.65</v>
      </c>
      <c r="G97" s="83"/>
    </row>
    <row r="98" spans="1:7" ht="15">
      <c r="A98" s="84" t="s">
        <v>367</v>
      </c>
      <c r="B98" s="125"/>
      <c r="C98" s="126">
        <v>1</v>
      </c>
      <c r="D98" s="82" t="s">
        <v>284</v>
      </c>
      <c r="E98" s="82">
        <v>123</v>
      </c>
      <c r="F98" s="132">
        <f>C98*E98</f>
        <v>123</v>
      </c>
      <c r="G98" s="83"/>
    </row>
    <row r="99" spans="1:7" ht="15.75" thickBot="1">
      <c r="A99" s="84"/>
      <c r="B99" s="125"/>
      <c r="C99" s="126"/>
      <c r="D99" s="82"/>
      <c r="E99" s="82"/>
      <c r="F99" s="133"/>
      <c r="G99" s="83">
        <f>SUM(F95:F98)</f>
        <v>193.95</v>
      </c>
    </row>
    <row r="100" spans="1:7" ht="15.75" thickBot="1">
      <c r="A100" s="79" t="s">
        <v>287</v>
      </c>
      <c r="B100" s="90"/>
      <c r="C100" s="88">
        <v>0</v>
      </c>
      <c r="D100" s="88" t="s">
        <v>288</v>
      </c>
      <c r="E100" s="88"/>
      <c r="F100" s="88"/>
      <c r="G100" s="89">
        <f>(G99+G93+G92)*C100/100</f>
        <v>0</v>
      </c>
    </row>
    <row r="101" spans="1:7" ht="15.75" thickBot="1">
      <c r="A101" s="79" t="s">
        <v>289</v>
      </c>
      <c r="B101" s="90"/>
      <c r="C101" s="88"/>
      <c r="D101" s="88"/>
      <c r="E101" s="88"/>
      <c r="F101" s="88"/>
      <c r="G101" s="89">
        <f>G100+G99+G93+G92</f>
        <v>232.744374</v>
      </c>
    </row>
    <row r="103" ht="15.75" thickBot="1"/>
    <row r="104" spans="1:7" ht="30" customHeight="1" thickBot="1">
      <c r="A104" s="228" t="s">
        <v>370</v>
      </c>
      <c r="B104" s="229"/>
      <c r="C104" s="229"/>
      <c r="D104" s="229"/>
      <c r="E104" s="229"/>
      <c r="F104" s="229"/>
      <c r="G104" s="230"/>
    </row>
    <row r="105" spans="1:7" ht="15.75" thickBot="1">
      <c r="A105" s="231" t="s">
        <v>299</v>
      </c>
      <c r="B105" s="232"/>
      <c r="C105" s="233" t="s">
        <v>283</v>
      </c>
      <c r="D105" s="235" t="s">
        <v>284</v>
      </c>
      <c r="E105" s="233" t="s">
        <v>322</v>
      </c>
      <c r="F105" s="235" t="s">
        <v>285</v>
      </c>
      <c r="G105" s="237" t="s">
        <v>286</v>
      </c>
    </row>
    <row r="106" spans="1:7" ht="15.75" thickBot="1">
      <c r="A106" s="129" t="s">
        <v>323</v>
      </c>
      <c r="B106" s="130"/>
      <c r="C106" s="234"/>
      <c r="D106" s="236"/>
      <c r="E106" s="234"/>
      <c r="F106" s="236"/>
      <c r="G106" s="238"/>
    </row>
    <row r="107" spans="1:7" ht="15">
      <c r="A107" s="80" t="s">
        <v>368</v>
      </c>
      <c r="B107" s="122"/>
      <c r="C107" s="81">
        <v>3.75</v>
      </c>
      <c r="D107" s="82" t="s">
        <v>350</v>
      </c>
      <c r="E107" s="82">
        <v>3.67</v>
      </c>
      <c r="F107" s="82">
        <f>C107*E107</f>
        <v>13.7625</v>
      </c>
      <c r="G107" s="83"/>
    </row>
    <row r="108" spans="1:7" ht="15">
      <c r="A108" s="84" t="s">
        <v>369</v>
      </c>
      <c r="B108" s="123"/>
      <c r="C108" s="81">
        <v>3.75</v>
      </c>
      <c r="D108" s="82" t="s">
        <v>350</v>
      </c>
      <c r="E108" s="82">
        <v>5.06</v>
      </c>
      <c r="F108" s="82">
        <f>C108*E108</f>
        <v>18.974999999999998</v>
      </c>
      <c r="G108" s="83"/>
    </row>
    <row r="109" spans="1:7" ht="15.75" thickBot="1">
      <c r="A109" s="85"/>
      <c r="B109" s="124"/>
      <c r="C109" s="86"/>
      <c r="D109" s="86"/>
      <c r="E109" s="86"/>
      <c r="F109" s="86" t="str">
        <f>IF(OR(C109=0,E109=0)," ",TRUNC((C109*E109*100+0.5)/100,2))</f>
        <v> </v>
      </c>
      <c r="G109" s="87">
        <f>SUM(F107:F108)</f>
        <v>32.7375</v>
      </c>
    </row>
    <row r="110" spans="1:7" ht="15.75" thickBot="1">
      <c r="A110" s="79" t="s">
        <v>324</v>
      </c>
      <c r="B110" s="90"/>
      <c r="C110" s="88">
        <v>122.19</v>
      </c>
      <c r="D110" s="88" t="s">
        <v>288</v>
      </c>
      <c r="E110" s="88"/>
      <c r="F110" s="88"/>
      <c r="G110" s="89">
        <f>G109*C110/100</f>
        <v>40.00195125</v>
      </c>
    </row>
    <row r="111" spans="1:7" ht="15.75" thickBot="1">
      <c r="A111" s="129" t="s">
        <v>325</v>
      </c>
      <c r="B111" s="90"/>
      <c r="C111" s="88"/>
      <c r="D111" s="131" t="s">
        <v>326</v>
      </c>
      <c r="E111" s="88"/>
      <c r="F111" s="88"/>
      <c r="G111" s="89"/>
    </row>
    <row r="112" spans="1:7" ht="15">
      <c r="A112" s="226" t="s">
        <v>371</v>
      </c>
      <c r="B112" s="227"/>
      <c r="C112" s="126">
        <v>3</v>
      </c>
      <c r="D112" s="82" t="s">
        <v>284</v>
      </c>
      <c r="E112" s="82">
        <v>5.3</v>
      </c>
      <c r="F112" s="132">
        <f>C112*E112</f>
        <v>15.899999999999999</v>
      </c>
      <c r="G112" s="83"/>
    </row>
    <row r="113" spans="1:7" ht="15">
      <c r="A113" s="226" t="s">
        <v>372</v>
      </c>
      <c r="B113" s="227"/>
      <c r="C113" s="126">
        <v>1</v>
      </c>
      <c r="D113" s="82" t="s">
        <v>284</v>
      </c>
      <c r="E113" s="82">
        <v>39.45</v>
      </c>
      <c r="F113" s="132">
        <f>C113*E113</f>
        <v>39.45</v>
      </c>
      <c r="G113" s="83"/>
    </row>
    <row r="114" spans="1:7" ht="15">
      <c r="A114" s="226" t="s">
        <v>373</v>
      </c>
      <c r="B114" s="227"/>
      <c r="C114" s="126">
        <v>1</v>
      </c>
      <c r="D114" s="82" t="s">
        <v>284</v>
      </c>
      <c r="E114" s="82">
        <v>11.3</v>
      </c>
      <c r="F114" s="132">
        <f>C114*E114</f>
        <v>11.3</v>
      </c>
      <c r="G114" s="83"/>
    </row>
    <row r="115" spans="1:7" ht="15">
      <c r="A115" s="226" t="s">
        <v>374</v>
      </c>
      <c r="B115" s="227"/>
      <c r="C115" s="126">
        <v>8</v>
      </c>
      <c r="D115" s="82" t="s">
        <v>284</v>
      </c>
      <c r="E115" s="82">
        <v>0.2</v>
      </c>
      <c r="F115" s="132">
        <f>C115*E115</f>
        <v>1.6</v>
      </c>
      <c r="G115" s="83"/>
    </row>
    <row r="116" spans="1:7" ht="15.75" thickBot="1">
      <c r="A116" s="84"/>
      <c r="B116" s="125"/>
      <c r="C116" s="126"/>
      <c r="D116" s="82"/>
      <c r="E116" s="82"/>
      <c r="F116" s="133"/>
      <c r="G116" s="83">
        <f>SUM(F112:F115)</f>
        <v>68.25</v>
      </c>
    </row>
    <row r="117" spans="1:7" ht="15.75" thickBot="1">
      <c r="A117" s="79" t="s">
        <v>287</v>
      </c>
      <c r="B117" s="90"/>
      <c r="C117" s="88">
        <v>0</v>
      </c>
      <c r="D117" s="88" t="s">
        <v>288</v>
      </c>
      <c r="E117" s="88"/>
      <c r="F117" s="88"/>
      <c r="G117" s="89">
        <f>(G116+G110+G109)*C117/100</f>
        <v>0</v>
      </c>
    </row>
    <row r="118" spans="1:7" ht="15.75" thickBot="1">
      <c r="A118" s="79" t="s">
        <v>289</v>
      </c>
      <c r="B118" s="90"/>
      <c r="C118" s="88"/>
      <c r="D118" s="88"/>
      <c r="E118" s="88"/>
      <c r="F118" s="88"/>
      <c r="G118" s="89">
        <f>G117+G116+G110+G109</f>
        <v>140.98945125</v>
      </c>
    </row>
  </sheetData>
  <sheetProtection/>
  <mergeCells count="61">
    <mergeCell ref="A45:G45"/>
    <mergeCell ref="A46:B46"/>
    <mergeCell ref="C46:C47"/>
    <mergeCell ref="D46:D47"/>
    <mergeCell ref="E46:E47"/>
    <mergeCell ref="F46:F47"/>
    <mergeCell ref="G46:G47"/>
    <mergeCell ref="A30:G30"/>
    <mergeCell ref="A31:B31"/>
    <mergeCell ref="C31:C32"/>
    <mergeCell ref="D31:D32"/>
    <mergeCell ref="E31:E32"/>
    <mergeCell ref="F31:F32"/>
    <mergeCell ref="G31:G32"/>
    <mergeCell ref="C15:C16"/>
    <mergeCell ref="D15:D16"/>
    <mergeCell ref="E15:E16"/>
    <mergeCell ref="F15:F16"/>
    <mergeCell ref="G15:G16"/>
    <mergeCell ref="B10:G10"/>
    <mergeCell ref="A12:G12"/>
    <mergeCell ref="A14:G14"/>
    <mergeCell ref="A15:B15"/>
    <mergeCell ref="A1:B6"/>
    <mergeCell ref="C1:G2"/>
    <mergeCell ref="C3:G4"/>
    <mergeCell ref="C5:G6"/>
    <mergeCell ref="A8:G8"/>
    <mergeCell ref="A9:G9"/>
    <mergeCell ref="A59:G59"/>
    <mergeCell ref="A60:B60"/>
    <mergeCell ref="C60:C61"/>
    <mergeCell ref="D60:D61"/>
    <mergeCell ref="E60:E61"/>
    <mergeCell ref="F60:F61"/>
    <mergeCell ref="G60:G61"/>
    <mergeCell ref="A73:G73"/>
    <mergeCell ref="A74:B74"/>
    <mergeCell ref="C74:C75"/>
    <mergeCell ref="D74:D75"/>
    <mergeCell ref="E74:E75"/>
    <mergeCell ref="F74:F75"/>
    <mergeCell ref="G74:G75"/>
    <mergeCell ref="G105:G106"/>
    <mergeCell ref="A87:G87"/>
    <mergeCell ref="A88:B88"/>
    <mergeCell ref="C88:C89"/>
    <mergeCell ref="D88:D89"/>
    <mergeCell ref="E88:E89"/>
    <mergeCell ref="F88:F89"/>
    <mergeCell ref="G88:G89"/>
    <mergeCell ref="A112:B112"/>
    <mergeCell ref="A113:B113"/>
    <mergeCell ref="A114:B114"/>
    <mergeCell ref="A115:B115"/>
    <mergeCell ref="A104:G104"/>
    <mergeCell ref="A105:B105"/>
    <mergeCell ref="C105:C106"/>
    <mergeCell ref="D105:D106"/>
    <mergeCell ref="E105:E106"/>
    <mergeCell ref="F105:F106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Joel Cavalcante</cp:lastModifiedBy>
  <cp:lastPrinted>2013-04-15T17:26:01Z</cp:lastPrinted>
  <dcterms:created xsi:type="dcterms:W3CDTF">2008-07-14T14:43:26Z</dcterms:created>
  <dcterms:modified xsi:type="dcterms:W3CDTF">2007-08-20T06:27:33Z</dcterms:modified>
  <cp:category/>
  <cp:version/>
  <cp:contentType/>
  <cp:contentStatus/>
</cp:coreProperties>
</file>