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140" windowHeight="10680" tabRatio="779" activeTab="12"/>
  </bookViews>
  <sheets>
    <sheet name="Capa" sheetId="1" r:id="rId1"/>
    <sheet name="POPGEST2013" sheetId="2" state="hidden" r:id="rId2"/>
    <sheet name="POP2013" sheetId="3" state="hidden" r:id="rId3"/>
    <sheet name="Cadastro" sheetId="4" r:id="rId4"/>
    <sheet name="Pop.Alvo" sheetId="5" r:id="rId5"/>
    <sheet name="Gest.Puérp." sheetId="6" r:id="rId6"/>
    <sheet name="Criança" sheetId="7" r:id="rId7"/>
    <sheet name="HiperDia" sheetId="8" r:id="rId8"/>
    <sheet name="CH Equipe" sheetId="9" r:id="rId9"/>
    <sheet name="Agenda" sheetId="10" r:id="rId10"/>
    <sheet name="At.Sec.Espec." sheetId="11" r:id="rId11"/>
    <sheet name="Ap.Diag." sheetId="12" r:id="rId12"/>
    <sheet name="Monit." sheetId="13" r:id="rId13"/>
    <sheet name="Planilha1" sheetId="14" state="hidden" r:id="rId14"/>
    <sheet name="Painel Bordo" sheetId="15" state="hidden" r:id="rId15"/>
    <sheet name="Plan3" sheetId="16" state="hidden" r:id="rId16"/>
  </sheets>
  <externalReferences>
    <externalReference r:id="rId19"/>
  </externalReferences>
  <definedNames>
    <definedName name="_xlnm.Print_Area" localSheetId="10">'At.Sec.Espec.'!$A$1:$BV$14</definedName>
    <definedName name="_xlnm.Print_Area" localSheetId="8">'CH Equipe'!$A$1:$CU$114</definedName>
    <definedName name="_xlnm.Print_Area" localSheetId="6">'Criança'!$A$1:$Q$43</definedName>
    <definedName name="_xlnm.Print_Area" localSheetId="5">'Gest.Puérp.'!$A$1:$Q$32</definedName>
    <definedName name="_xlnm.Print_Area" localSheetId="7">'HiperDia'!$A$1:$O$40</definedName>
    <definedName name="_xlnm.Print_Area" localSheetId="4">'Pop.Alvo'!$A$1:$CN$80</definedName>
    <definedName name="_xlnm.Print_Titles" localSheetId="11">'Ap.Diag.'!$2:$4</definedName>
    <definedName name="_xlnm.Print_Titles" localSheetId="10">'At.Sec.Espec.'!$2:$4</definedName>
    <definedName name="_xlnm.Print_Titles" localSheetId="8">'CH Equipe'!$2:$7</definedName>
    <definedName name="_xlnm.Print_Titles" localSheetId="6">'Criança'!$2:$6</definedName>
    <definedName name="_xlnm.Print_Titles" localSheetId="5">'Gest.Puérp.'!$2:$8</definedName>
    <definedName name="_xlnm.Print_Titles" localSheetId="7">'HiperDia'!$4:$7</definedName>
    <definedName name="_xlnm.Print_Titles" localSheetId="4">'Pop.Alvo'!$2:$6</definedName>
  </definedNames>
  <calcPr fullCalcOnLoad="1"/>
</workbook>
</file>

<file path=xl/sharedStrings.xml><?xml version="1.0" encoding="utf-8"?>
<sst xmlns="http://schemas.openxmlformats.org/spreadsheetml/2006/main" count="1791" uniqueCount="1042">
  <si>
    <t>PLANIFICAÇÃO DA ATENÇÃO PRIMÁRIA À SAÚDE</t>
  </si>
  <si>
    <t>Secretaria Municipal de Saúde de</t>
  </si>
  <si>
    <t>Uberlândia</t>
  </si>
  <si>
    <t>Planilha de programação para condições crônicas prioritárias</t>
  </si>
  <si>
    <t>Versão 01 - Maio/16</t>
  </si>
  <si>
    <r>
      <t xml:space="preserve">IDENTIFICAÇÃO </t>
    </r>
    <r>
      <rPr>
        <b/>
        <sz val="9"/>
        <rFont val="Verdana"/>
        <family val="2"/>
      </rPr>
      <t>(registrar o nome)</t>
    </r>
    <r>
      <rPr>
        <b/>
        <sz val="11"/>
        <rFont val="Verdana"/>
        <family val="2"/>
      </rPr>
      <t>:</t>
    </r>
  </si>
  <si>
    <t>PROGRAMAÇÃO</t>
  </si>
  <si>
    <t>UAPS:</t>
  </si>
  <si>
    <t>Data da programação:</t>
  </si>
  <si>
    <t>/</t>
  </si>
  <si>
    <t>(dia)</t>
  </si>
  <si>
    <t>(mês)</t>
  </si>
  <si>
    <t>(ano)</t>
  </si>
  <si>
    <t>Equipe:</t>
  </si>
  <si>
    <t>Período da programação:</t>
  </si>
  <si>
    <t>a</t>
  </si>
  <si>
    <t>Responsável:</t>
  </si>
  <si>
    <t>Revisão:</t>
  </si>
  <si>
    <t>em</t>
  </si>
  <si>
    <t>(número)</t>
  </si>
  <si>
    <t>REGIONAL</t>
  </si>
  <si>
    <t>POPGERAL</t>
  </si>
  <si>
    <t xml:space="preserve"> &lt;1ANO</t>
  </si>
  <si>
    <t xml:space="preserve"> 1ANOS</t>
  </si>
  <si>
    <t xml:space="preserve"> 2ANOS</t>
  </si>
  <si>
    <t xml:space="preserve"> 3ANOS</t>
  </si>
  <si>
    <t xml:space="preserve"> 0-3anos</t>
  </si>
  <si>
    <t>POPGEST</t>
  </si>
  <si>
    <t>Total Geral</t>
  </si>
  <si>
    <t>NOME_BAIRRO</t>
  </si>
  <si>
    <t>TOTHAB</t>
  </si>
  <si>
    <t>&lt;1ANO</t>
  </si>
  <si>
    <t>1ANOS</t>
  </si>
  <si>
    <t>2ANOS</t>
  </si>
  <si>
    <t>3ANOS</t>
  </si>
  <si>
    <t>4ANOS</t>
  </si>
  <si>
    <t>5ANOS</t>
  </si>
  <si>
    <t>6ANOS</t>
  </si>
  <si>
    <t>7ANOS</t>
  </si>
  <si>
    <t>8ANOS</t>
  </si>
  <si>
    <t>9ANOS</t>
  </si>
  <si>
    <t>10ANOS</t>
  </si>
  <si>
    <t>11ANOS</t>
  </si>
  <si>
    <t>12ANOS</t>
  </si>
  <si>
    <t>13ANOS</t>
  </si>
  <si>
    <t>14ANOS</t>
  </si>
  <si>
    <t>15ANOS</t>
  </si>
  <si>
    <t>16ANOS</t>
  </si>
  <si>
    <t>17ANOS</t>
  </si>
  <si>
    <t>18ANOS</t>
  </si>
  <si>
    <t>19ANOS</t>
  </si>
  <si>
    <t>20ANOS</t>
  </si>
  <si>
    <t>21ANOS</t>
  </si>
  <si>
    <t>22ANOS</t>
  </si>
  <si>
    <t>23ANOS</t>
  </si>
  <si>
    <t>24ANOS</t>
  </si>
  <si>
    <t>25A29ANOS</t>
  </si>
  <si>
    <t>30A34ANOS</t>
  </si>
  <si>
    <t>35A39ANOS</t>
  </si>
  <si>
    <t>40A44ANOS</t>
  </si>
  <si>
    <t>45A49ANOS</t>
  </si>
  <si>
    <t>50A54ANOS</t>
  </si>
  <si>
    <t>54A59ANOS</t>
  </si>
  <si>
    <t>60A64ANOS</t>
  </si>
  <si>
    <t>65A69ANOS</t>
  </si>
  <si>
    <t>70A74ANOS</t>
  </si>
  <si>
    <t>75A79ANOS</t>
  </si>
  <si>
    <t>80A84ANOS</t>
  </si>
  <si>
    <t>85A89ANOS</t>
  </si>
  <si>
    <t>90A94ANOS</t>
  </si>
  <si>
    <t>95A99ANOS</t>
  </si>
  <si>
    <t>100MAISANOS</t>
  </si>
  <si>
    <t>TOTMASC</t>
  </si>
  <si>
    <t>&lt;1AMASC</t>
  </si>
  <si>
    <t>1AMASC</t>
  </si>
  <si>
    <t>2AMASC</t>
  </si>
  <si>
    <t>3AMASC</t>
  </si>
  <si>
    <t>4AMASC</t>
  </si>
  <si>
    <t>5AMASC</t>
  </si>
  <si>
    <t>6AMASC</t>
  </si>
  <si>
    <t>7AMASC</t>
  </si>
  <si>
    <t>8AMASC</t>
  </si>
  <si>
    <t>9AMASC</t>
  </si>
  <si>
    <t>10AMASC</t>
  </si>
  <si>
    <t>11AMASC</t>
  </si>
  <si>
    <t>12AMASC</t>
  </si>
  <si>
    <t>13AMASC</t>
  </si>
  <si>
    <t>14AMASC</t>
  </si>
  <si>
    <t>15AMASC</t>
  </si>
  <si>
    <t>16AMASC</t>
  </si>
  <si>
    <t>17AMASC</t>
  </si>
  <si>
    <t>18AMASC</t>
  </si>
  <si>
    <t>19AMASC</t>
  </si>
  <si>
    <t>20AMASC</t>
  </si>
  <si>
    <t>21AMASC</t>
  </si>
  <si>
    <t>22AMASC</t>
  </si>
  <si>
    <t>23AMASC</t>
  </si>
  <si>
    <t>24AMASC</t>
  </si>
  <si>
    <t>25A29AMASC</t>
  </si>
  <si>
    <t>30A34AMASC</t>
  </si>
  <si>
    <t>35A39AMASC</t>
  </si>
  <si>
    <t>40A44AMASC</t>
  </si>
  <si>
    <t>45A49AMASC</t>
  </si>
  <si>
    <t>50A54AMASC</t>
  </si>
  <si>
    <t>54A59AMASC</t>
  </si>
  <si>
    <t>60A64AMASC</t>
  </si>
  <si>
    <t>65A69AMASC</t>
  </si>
  <si>
    <t>70A74AMASC</t>
  </si>
  <si>
    <t>75A79AMASC</t>
  </si>
  <si>
    <t>80A84AMASC</t>
  </si>
  <si>
    <t>85A89AMASC</t>
  </si>
  <si>
    <t>90A94AMASC</t>
  </si>
  <si>
    <t>95A99AMASC</t>
  </si>
  <si>
    <t>100MAISMASC</t>
  </si>
  <si>
    <t>65MAISMASC</t>
  </si>
  <si>
    <t>80MAISMASC</t>
  </si>
  <si>
    <t>90MAISMASC</t>
  </si>
  <si>
    <t>TOTFEM</t>
  </si>
  <si>
    <t>&lt;1AFEM</t>
  </si>
  <si>
    <t>1AFEM</t>
  </si>
  <si>
    <t>2AFEM</t>
  </si>
  <si>
    <t>3AFEM</t>
  </si>
  <si>
    <t>4AFEM</t>
  </si>
  <si>
    <t>5AFEM</t>
  </si>
  <si>
    <t>6AFEM</t>
  </si>
  <si>
    <t>7AFEM</t>
  </si>
  <si>
    <t>8AFEM</t>
  </si>
  <si>
    <t>9AFEM</t>
  </si>
  <si>
    <t>10AFEM</t>
  </si>
  <si>
    <t>11AFEM</t>
  </si>
  <si>
    <t>12AFEM</t>
  </si>
  <si>
    <t>13AFEM</t>
  </si>
  <si>
    <t>14AFEM</t>
  </si>
  <si>
    <t>15AFEM</t>
  </si>
  <si>
    <t>16AFEM</t>
  </si>
  <si>
    <t>17AFEM</t>
  </si>
  <si>
    <t>18AFEM</t>
  </si>
  <si>
    <t>19AFEM</t>
  </si>
  <si>
    <t>20AFEM</t>
  </si>
  <si>
    <t>21AFEM</t>
  </si>
  <si>
    <t>22AFEM</t>
  </si>
  <si>
    <t>23AFEM</t>
  </si>
  <si>
    <t>24AFEM</t>
  </si>
  <si>
    <t>25A29AFEM</t>
  </si>
  <si>
    <t>30A34AFEM</t>
  </si>
  <si>
    <t>35A39AFEM</t>
  </si>
  <si>
    <t>40A44AFEM</t>
  </si>
  <si>
    <t>45A49AFEM</t>
  </si>
  <si>
    <t>50A54AFEM</t>
  </si>
  <si>
    <t>54A59AFEM</t>
  </si>
  <si>
    <t>60A64AFEM</t>
  </si>
  <si>
    <t>65A69AFEM</t>
  </si>
  <si>
    <t>70A74AFEM</t>
  </si>
  <si>
    <t>75A79AFEM</t>
  </si>
  <si>
    <t>80A84AFEM</t>
  </si>
  <si>
    <t>85A89AFEM</t>
  </si>
  <si>
    <t>90A94AFEM</t>
  </si>
  <si>
    <t>95A99AFEM</t>
  </si>
  <si>
    <t>100MAISFEM</t>
  </si>
  <si>
    <t>65MAISFEM</t>
  </si>
  <si>
    <t>80MAISFEM</t>
  </si>
  <si>
    <t>90MAISFEM</t>
  </si>
  <si>
    <t>10A14MIF</t>
  </si>
  <si>
    <t>15A49MIF</t>
  </si>
  <si>
    <t>50A59AFEM</t>
  </si>
  <si>
    <t>AEROLÂNDIA</t>
  </si>
  <si>
    <t>AEROPORTO (BASE AÉREA)</t>
  </si>
  <si>
    <t>ALAGADIÇO</t>
  </si>
  <si>
    <t>ALDEOTA</t>
  </si>
  <si>
    <t>ALTO DA BALANÇA</t>
  </si>
  <si>
    <t>ÁLVARO WEYNE</t>
  </si>
  <si>
    <t>AMADEO FURTADO</t>
  </si>
  <si>
    <t>ANCURI</t>
  </si>
  <si>
    <t>ANTÔNIO BEZERRA</t>
  </si>
  <si>
    <t>ARRAIAL MOURA BRASIL</t>
  </si>
  <si>
    <t>AUTRAN NUNES</t>
  </si>
  <si>
    <t>BARRA DO CEARÁ</t>
  </si>
  <si>
    <t>BARROSO</t>
  </si>
  <si>
    <t>BELA VISTA</t>
  </si>
  <si>
    <t>BENFICA</t>
  </si>
  <si>
    <t>BOA VISTA</t>
  </si>
  <si>
    <t>BOM FUTURO</t>
  </si>
  <si>
    <t>BOM JARDIM</t>
  </si>
  <si>
    <t>BONSUCESSO</t>
  </si>
  <si>
    <t>CAIS DO PORTO</t>
  </si>
  <si>
    <t>CAJAZEIRAS</t>
  </si>
  <si>
    <t>CAMBEBA</t>
  </si>
  <si>
    <t>CANINDEZINHO</t>
  </si>
  <si>
    <t>CARLITO PAMPLONA</t>
  </si>
  <si>
    <t>CENTRO</t>
  </si>
  <si>
    <t>CIDADE 2000</t>
  </si>
  <si>
    <t>CIDADE DOS FUNCIONÁRIOS</t>
  </si>
  <si>
    <t>COAÇU</t>
  </si>
  <si>
    <t>COCO</t>
  </si>
  <si>
    <t>CONJUNTO CEARÁ I</t>
  </si>
  <si>
    <t>CONJUNTO CEARÁ II</t>
  </si>
  <si>
    <t>CONJUNTO ESPERANÇA</t>
  </si>
  <si>
    <t>CONJUNTO PALMEIRAS</t>
  </si>
  <si>
    <t>COUTO FERNADES</t>
  </si>
  <si>
    <t>CRISTO REDENTOR</t>
  </si>
  <si>
    <t>CURIÓ</t>
  </si>
  <si>
    <t>DAMAS</t>
  </si>
  <si>
    <t>DE LOURDES</t>
  </si>
  <si>
    <t>DEMÓCRITO ROCHA</t>
  </si>
  <si>
    <t>DENDÊ</t>
  </si>
  <si>
    <t>DIAS MACEDO</t>
  </si>
  <si>
    <t>DOM LUSTOSA</t>
  </si>
  <si>
    <t>EDSON QUEIROZ</t>
  </si>
  <si>
    <t>ENGENHEIRO LUCIANO CAVALCANTE</t>
  </si>
  <si>
    <t>ESTÂNCIA (DIONÍSIO TORRES)</t>
  </si>
  <si>
    <t>FARIAS BRITO</t>
  </si>
  <si>
    <t>FÁTIMA</t>
  </si>
  <si>
    <t>FLORESTA</t>
  </si>
  <si>
    <t>GENIBAU</t>
  </si>
  <si>
    <t>GRANJA LISBOA</t>
  </si>
  <si>
    <t>GRANJA PORTUGAL</t>
  </si>
  <si>
    <t>GUAJERU</t>
  </si>
  <si>
    <t>GUARAPES</t>
  </si>
  <si>
    <t>HENRIQUE JORGE</t>
  </si>
  <si>
    <t>ITAÓCA</t>
  </si>
  <si>
    <t>ITAPERI</t>
  </si>
  <si>
    <t>JACARECANGA</t>
  </si>
  <si>
    <t>JANGURUSSU</t>
  </si>
  <si>
    <t>JARDIM AMÉRICA</t>
  </si>
  <si>
    <t>JARDIM CEARENSE</t>
  </si>
  <si>
    <t>JARDIM DAS OLIVEIRAS</t>
  </si>
  <si>
    <t>JARDIM GUANABARA</t>
  </si>
  <si>
    <t>JARDIM IRACEMA</t>
  </si>
  <si>
    <t>JOÃO XXIII</t>
  </si>
  <si>
    <t>JOAQUIM TÁVORA</t>
  </si>
  <si>
    <t>JÓQUEI CLUB (SÃO CRISTÓVÃO)</t>
  </si>
  <si>
    <t>JOSÉ BONIFÁCIO</t>
  </si>
  <si>
    <t>JOSE DE ALENCAR (ALAGADIÇO NOVO)</t>
  </si>
  <si>
    <t>LAGOA REDONDA</t>
  </si>
  <si>
    <t>LAGOA SAPIRANGA (COITÉ)</t>
  </si>
  <si>
    <t>MANOEL SÁTIRO</t>
  </si>
  <si>
    <t>MANOEL DIAS  BRANCO (DUNAS)</t>
  </si>
  <si>
    <t>MARAPONGA</t>
  </si>
  <si>
    <t>MEIRELES</t>
  </si>
  <si>
    <t>MESSEJANA (SEDE)</t>
  </si>
  <si>
    <t>MONDUBIM (SEDE)</t>
  </si>
  <si>
    <t>MONTE CASTELO</t>
  </si>
  <si>
    <t>MONTESE</t>
  </si>
  <si>
    <t>MUCURIPE</t>
  </si>
  <si>
    <t>OLAVO OLIVEIRA</t>
  </si>
  <si>
    <t>PADRE ANDRADE (CACHOEIRINHA)</t>
  </si>
  <si>
    <t>PAN-AMERICANO</t>
  </si>
  <si>
    <t>PAPICU</t>
  </si>
  <si>
    <t>PARANGABA</t>
  </si>
  <si>
    <t>PARQUE ARAXÁ</t>
  </si>
  <si>
    <t>PARQUE DOIS IRMÃOS</t>
  </si>
  <si>
    <t>PARQUE IRACEMA</t>
  </si>
  <si>
    <t>PARQUE MANIBURA</t>
  </si>
  <si>
    <t>PARQUE PRESIDENTE VARGAS</t>
  </si>
  <si>
    <t>PARQUE SANTA MARIA</t>
  </si>
  <si>
    <t>PARQUE SANTA ROSA (APOLO XI)</t>
  </si>
  <si>
    <t>PARQUE SÃO JOSÉ</t>
  </si>
  <si>
    <t>PARQUELÂNDIA</t>
  </si>
  <si>
    <t>PARREÃO</t>
  </si>
  <si>
    <t>PASSARÉ</t>
  </si>
  <si>
    <t>PAUPINA</t>
  </si>
  <si>
    <t>PEDRAS</t>
  </si>
  <si>
    <t>PICI (PARQUE UNIVERSITÁRIO)</t>
  </si>
  <si>
    <t>PIRAMBÚ</t>
  </si>
  <si>
    <t>PLANALTO AYRTON SENNA</t>
  </si>
  <si>
    <t>PRAIA DE IRACEMA</t>
  </si>
  <si>
    <t>PRAIA DO FUTURO I</t>
  </si>
  <si>
    <t>PRAIA DO FUTURO II</t>
  </si>
  <si>
    <t>PREFEITO JOSÉ WALTER</t>
  </si>
  <si>
    <t>PRESIDENTE KENNEDY</t>
  </si>
  <si>
    <t>QUINTINO CUNHA</t>
  </si>
  <si>
    <t>RODOLFO TEÓFILO</t>
  </si>
  <si>
    <t>SABIAGUABA</t>
  </si>
  <si>
    <t>SALINAS</t>
  </si>
  <si>
    <t>SÃO BENTO</t>
  </si>
  <si>
    <t>SÃO JOÃO DO TAUAPÉ</t>
  </si>
  <si>
    <t>SERRINHA</t>
  </si>
  <si>
    <t>SIQUEIRA</t>
  </si>
  <si>
    <t>VARJOTA</t>
  </si>
  <si>
    <t>VICENTE PINZON</t>
  </si>
  <si>
    <t>VILA ELLERY</t>
  </si>
  <si>
    <t>VILA PERY</t>
  </si>
  <si>
    <t>VILA UNIÃO</t>
  </si>
  <si>
    <t>VILA VELHA</t>
  </si>
  <si>
    <t>CADASTRO FAMILIAR</t>
  </si>
  <si>
    <t>OUTRAS INFORMAÇÕES</t>
  </si>
  <si>
    <t>CICLO DE VIDA</t>
  </si>
  <si>
    <t>FAIXA ETÁRIA</t>
  </si>
  <si>
    <t>FEMININO</t>
  </si>
  <si>
    <t>MASCULINO</t>
  </si>
  <si>
    <t>TOTAL</t>
  </si>
  <si>
    <t>%</t>
  </si>
  <si>
    <t>CRIANÇA</t>
  </si>
  <si>
    <t>&lt; 1 mês</t>
  </si>
  <si>
    <r>
      <t xml:space="preserve">SINASC
</t>
    </r>
    <r>
      <rPr>
        <sz val="10"/>
        <color indexed="8"/>
        <rFont val="Verdana"/>
        <family val="2"/>
      </rPr>
      <t>(último ano fechado)</t>
    </r>
  </si>
  <si>
    <t>1 a 11 meses</t>
  </si>
  <si>
    <t>1a - 1a11m</t>
  </si>
  <si>
    <t>2a - 2a11m</t>
  </si>
  <si>
    <t>Ano</t>
  </si>
  <si>
    <t>3a - 3a11m</t>
  </si>
  <si>
    <t>Nascidos vivos</t>
  </si>
  <si>
    <t>4a - 4a11m</t>
  </si>
  <si>
    <t>5 a 9 anos</t>
  </si>
  <si>
    <r>
      <t>Obs:</t>
    </r>
    <r>
      <rPr>
        <sz val="8"/>
        <color indexed="8"/>
        <rFont val="Verdana"/>
        <family val="2"/>
      </rPr>
      <t xml:space="preserve"> onde não for conhecido o número de Nascidos Vivos, considerar, para efeito de programação, o total de crianças de 0 a 11 meses.</t>
    </r>
  </si>
  <si>
    <t>Subtotal crianças</t>
  </si>
  <si>
    <t>ADOLESCENTE</t>
  </si>
  <si>
    <t>10 a 14 anos</t>
  </si>
  <si>
    <t>15 a 19 anos</t>
  </si>
  <si>
    <t>Subtotal adolescentes</t>
  </si>
  <si>
    <t>ADULTO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</si>
  <si>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</si>
  <si>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</si>
  <si>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</si>
  <si>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</si>
  <si>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</si>
  <si>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</si>
  <si>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</si>
  <si>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</si>
  <si>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Subtotal adultos</t>
  </si>
  <si>
    <t>IDOSO</t>
  </si>
  <si>
    <t xml:space="preserve">60 a 64 anos </t>
  </si>
  <si>
    <t>65 a 69 anos</t>
  </si>
  <si>
    <t>70 a 74 anos</t>
  </si>
  <si>
    <t>75 a 79 anos</t>
  </si>
  <si>
    <t>≥ 80 anos</t>
  </si>
  <si>
    <t>Subtotal idosos</t>
  </si>
  <si>
    <r>
      <t xml:space="preserve">POPULAÇÃO ALVO
</t>
    </r>
    <r>
      <rPr>
        <b/>
        <sz val="16"/>
        <color indexed="9"/>
        <rFont val="Verdana"/>
        <family val="2"/>
      </rPr>
      <t>DIMENSIONAMENTO DAS SUBPOPULAÇÕES e COBERTURA DE ATENDIMENTO</t>
    </r>
  </si>
  <si>
    <t>CONDIÇÃO</t>
  </si>
  <si>
    <t>PARÂMETRO EPIDEMIOLÓGICO</t>
  </si>
  <si>
    <t>POPULAÇÃO ALVO</t>
  </si>
  <si>
    <t>ESTIMADA</t>
  </si>
  <si>
    <t>ATENDIDA</t>
  </si>
  <si>
    <t>COBERTURA</t>
  </si>
  <si>
    <t>GESTAÇÃO</t>
  </si>
  <si>
    <t>Total de gestantes</t>
  </si>
  <si>
    <t>(1)</t>
  </si>
  <si>
    <t>do número de nascidos vivos do último SINASC</t>
  </si>
  <si>
    <t>(2)</t>
  </si>
  <si>
    <t>- Risco habitual</t>
  </si>
  <si>
    <t>das gestantes</t>
  </si>
  <si>
    <t>- Alto risco</t>
  </si>
  <si>
    <r>
      <t>(1)</t>
    </r>
    <r>
      <rPr>
        <sz val="8"/>
        <rFont val="Verdana"/>
        <family val="2"/>
      </rPr>
      <t xml:space="preserve"> Parâmetros definidos na Portaria SAS/MS n</t>
    </r>
    <r>
      <rPr>
        <vertAlign val="superscript"/>
        <sz val="8"/>
        <rFont val="Verdana"/>
        <family val="2"/>
      </rPr>
      <t>o</t>
    </r>
    <r>
      <rPr>
        <sz val="8"/>
        <rFont val="Verdana"/>
        <family val="2"/>
      </rPr>
      <t xml:space="preserve"> 650 de 05/10/2011 - Rede Cegonha.</t>
    </r>
  </si>
  <si>
    <r>
      <t>(2)</t>
    </r>
    <r>
      <rPr>
        <sz val="8"/>
        <rFont val="Verdana"/>
        <family val="2"/>
      </rPr>
      <t xml:space="preserve"> Para a análise da cobertura, pode ser razoável um resultado de 80% ou mais de gestantes atendidas, considerando os 9 meses da gestação dentro de 12 meses do ano de programação.</t>
    </r>
  </si>
  <si>
    <r>
      <t xml:space="preserve">CICLO DE VIDA DA CRIANÇA </t>
    </r>
    <r>
      <rPr>
        <b/>
        <vertAlign val="superscript"/>
        <sz val="10"/>
        <rFont val="Verdana"/>
        <family val="2"/>
      </rPr>
      <t>(3)</t>
    </r>
  </si>
  <si>
    <r>
      <t>1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ano de vida</t>
    </r>
  </si>
  <si>
    <t>Total de crianças</t>
  </si>
  <si>
    <t>(4)</t>
  </si>
  <si>
    <t>- Baixo risco e Médio risco</t>
  </si>
  <si>
    <t>(6)</t>
  </si>
  <si>
    <t>das crianças &lt; 1 ano</t>
  </si>
  <si>
    <t>(5)</t>
  </si>
  <si>
    <r>
      <t>2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e 3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anos de vida</t>
    </r>
  </si>
  <si>
    <t>das crianças de 1a - 2a11m cadastradas</t>
  </si>
  <si>
    <r>
      <t>(3)</t>
    </r>
    <r>
      <rPr>
        <sz val="8"/>
        <rFont val="Verdana"/>
        <family val="2"/>
      </rPr>
      <t xml:space="preserve"> Considerada a faixa etária de 0 a 3 anos, priorizada no Programa São Paulo pela Primeiríssima Infância.</t>
    </r>
  </si>
  <si>
    <r>
      <t>(4)</t>
    </r>
    <r>
      <rPr>
        <sz val="8"/>
        <rFont val="Verdana"/>
        <family val="2"/>
      </rPr>
      <t xml:space="preserve"> Parâmetros definidos na Portaria SAS/MS n</t>
    </r>
    <r>
      <rPr>
        <vertAlign val="superscript"/>
        <sz val="8"/>
        <rFont val="Verdana"/>
        <family val="2"/>
      </rPr>
      <t>o</t>
    </r>
    <r>
      <rPr>
        <sz val="8"/>
        <rFont val="Verdana"/>
        <family val="2"/>
      </rPr>
      <t xml:space="preserve"> 650 de 05/10/2011 - Rede Cegonha.</t>
    </r>
  </si>
  <si>
    <r>
      <t>(5)</t>
    </r>
    <r>
      <rPr>
        <sz val="8"/>
        <rFont val="Verdana"/>
        <family val="2"/>
      </rPr>
      <t xml:space="preserve"> Percentual estimado, considerando as prevalências de 12% baixo peso ao nascer (SINASC – SP, 2013), 4% de infecção respiratória grave, 1 a 2% de asma grave, 1,5% de diarreia grave (*), além da prevalência de malformação, violência e outros fatores de risco.</t>
    </r>
  </si>
  <si>
    <r>
      <t>(6)</t>
    </r>
    <r>
      <rPr>
        <sz val="8"/>
        <rFont val="Verdana"/>
        <family val="2"/>
      </rPr>
      <t xml:space="preserve"> Percentual correspondente à diferença da prevalência de crianças de alto risco.</t>
    </r>
  </si>
  <si>
    <t>DIABETES MELLITUS e HIPERTENSÃO ARTERIAL SISTÊMICA na população &gt; 20 anos</t>
  </si>
  <si>
    <t>●</t>
  </si>
  <si>
    <r>
      <t xml:space="preserve">6,9% da população &gt; 20 anos é diabética </t>
    </r>
    <r>
      <rPr>
        <vertAlign val="superscript"/>
        <sz val="10"/>
        <rFont val="Verdana"/>
        <family val="2"/>
      </rPr>
      <t>(7)</t>
    </r>
    <r>
      <rPr>
        <sz val="10"/>
        <rFont val="Verdana"/>
        <family val="2"/>
      </rPr>
      <t xml:space="preserve">, sendo 40% associada à HAS </t>
    </r>
    <r>
      <rPr>
        <vertAlign val="superscript"/>
        <sz val="10"/>
        <rFont val="Verdana"/>
        <family val="2"/>
      </rPr>
      <t>(8)</t>
    </r>
    <r>
      <rPr>
        <sz val="10"/>
        <rFont val="Verdana"/>
        <family val="2"/>
      </rPr>
      <t>.</t>
    </r>
  </si>
  <si>
    <t>Ou seja, 2,8% da população &gt; 20 anos é diabética e hipertensa e 4,1% é somente diabética.</t>
  </si>
  <si>
    <r>
      <t xml:space="preserve">21,4% da população &gt; 20 anos é hipertensa </t>
    </r>
    <r>
      <rPr>
        <vertAlign val="superscript"/>
        <sz val="10"/>
        <rFont val="Verdana"/>
        <family val="2"/>
      </rPr>
      <t>(9)</t>
    </r>
    <r>
      <rPr>
        <sz val="10"/>
        <rFont val="Verdana"/>
        <family val="2"/>
      </rPr>
      <t>.</t>
    </r>
  </si>
  <si>
    <t>Como 2,8% da população &gt; 20 anos é diabética e hipertensa, 18,6% é somente hipertensa.</t>
  </si>
  <si>
    <r>
      <t>(7)</t>
    </r>
    <r>
      <rPr>
        <sz val="8"/>
        <rFont val="Verdana"/>
        <family val="2"/>
      </rPr>
      <t xml:space="preserve"> Critérios e Parâmetros para o Planejamento e Programação de Ações e Serviços de Saúde no âmbito do Sistema Único de Saúde.  Brasília, Ministério da Saúde, 2015.</t>
    </r>
  </si>
  <si>
    <r>
      <t>(8)</t>
    </r>
    <r>
      <rPr>
        <sz val="8"/>
        <rFont val="Verdana"/>
        <family val="2"/>
      </rPr>
      <t xml:space="preserve"> Diretrizes da Sociedade Brasileira de Diabetes: 2014-2015 </t>
    </r>
  </si>
  <si>
    <r>
      <t>(9)</t>
    </r>
    <r>
      <rPr>
        <sz val="8"/>
        <rFont val="Verdana"/>
        <family val="2"/>
      </rPr>
      <t xml:space="preserve"> Critérios e Parâmetros para o Planejamento e Programação de Ações e Serviços de Saúde no âmbito do Sistema Único de Saúde.  Brasília, Ministério da Saúde, 2015.</t>
    </r>
  </si>
  <si>
    <t>DIABETES MELLITUS</t>
  </si>
  <si>
    <t>Total de indivíduos com diabetes</t>
  </si>
  <si>
    <t>(10)</t>
  </si>
  <si>
    <t>da população acima de 20 anos</t>
  </si>
  <si>
    <t>- Risco baixo</t>
  </si>
  <si>
    <t>(11)</t>
  </si>
  <si>
    <t>dos diabéticos</t>
  </si>
  <si>
    <t>- Risco moderado</t>
  </si>
  <si>
    <t>- Risco alto</t>
  </si>
  <si>
    <t>- Risco muito alto</t>
  </si>
  <si>
    <r>
      <t>(10)</t>
    </r>
    <r>
      <rPr>
        <sz val="8"/>
        <rFont val="Verdana"/>
        <family val="2"/>
      </rPr>
      <t xml:space="preserve"> Considerada a prevalência </t>
    </r>
    <r>
      <rPr>
        <u val="single"/>
        <sz val="8"/>
        <rFont val="Verdana"/>
        <family val="2"/>
      </rPr>
      <t>total</t>
    </r>
    <r>
      <rPr>
        <sz val="8"/>
        <rFont val="Verdana"/>
        <family val="2"/>
      </rPr>
      <t xml:space="preserve"> de diabetes, com e sem hipertensão.</t>
    </r>
  </si>
  <si>
    <r>
      <t>(11)</t>
    </r>
    <r>
      <rPr>
        <sz val="8"/>
        <rFont val="Verdana"/>
        <family val="2"/>
      </rPr>
      <t xml:space="preserve"> Critérios e Parâmetros para o Planejamento e Programação de Ações e Serviços de Saúde no âmbito do Sistema Único de Saúde.  Brasília, Ministério da Saúde, 2015.</t>
    </r>
  </si>
  <si>
    <t>HIPERTENSÃO</t>
  </si>
  <si>
    <t>Total de hipertensos</t>
  </si>
  <si>
    <t>(12)</t>
  </si>
  <si>
    <t>(13)</t>
  </si>
  <si>
    <t>dos hipertensos</t>
  </si>
  <si>
    <t>- Risco alto e muito alto</t>
  </si>
  <si>
    <r>
      <t>(12)</t>
    </r>
    <r>
      <rPr>
        <sz val="8"/>
        <rFont val="Verdana"/>
        <family val="2"/>
      </rPr>
      <t xml:space="preserve"> Considerada a prevalência de hipertensão </t>
    </r>
    <r>
      <rPr>
        <u val="single"/>
        <sz val="8"/>
        <rFont val="Verdana"/>
        <family val="2"/>
      </rPr>
      <t>não</t>
    </r>
    <r>
      <rPr>
        <sz val="8"/>
        <rFont val="Verdana"/>
        <family val="2"/>
      </rPr>
      <t xml:space="preserve"> associada à diabetes</t>
    </r>
  </si>
  <si>
    <r>
      <t>(13)</t>
    </r>
    <r>
      <rPr>
        <sz val="8"/>
        <rFont val="Verdana"/>
        <family val="2"/>
      </rPr>
      <t xml:space="preserve"> Critérios e Parâmetros para o Planejamento e Programação de Ações e Serviços de Saúde no âmbito do Sistema Único de Saúde. Brasília, Ministério da Saúde, 2015.</t>
    </r>
  </si>
  <si>
    <r>
      <t xml:space="preserve">RENAL CRÔNICO </t>
    </r>
    <r>
      <rPr>
        <b/>
        <vertAlign val="superscript"/>
        <sz val="10"/>
        <rFont val="Verdana"/>
        <family val="2"/>
      </rPr>
      <t>(14)</t>
    </r>
  </si>
  <si>
    <t>Total de indivíduos com DRC</t>
  </si>
  <si>
    <t>dos usuários com DRC</t>
  </si>
  <si>
    <r>
      <t>(14)</t>
    </r>
    <r>
      <rPr>
        <sz val="8"/>
        <rFont val="Verdana"/>
        <family val="2"/>
      </rPr>
      <t xml:space="preserve">  ALVES, JR e BASTOS, MG, 2013. NHANES III (1999-2006) modificado e Grupo Hospitalar Conceição de Porto Alegre, 2012. Publicado na Linha-guia de Hipertensão Arterial Sistêmica, Diabetes Mellitus e Doença Renal Crônica, SES/MG, 2014.</t>
    </r>
  </si>
  <si>
    <t xml:space="preserve"> ALVES, JR e BASTOS, MG, 2013.3 * Especialmente por Hipertensão Arterial e/ou Diabetes Mellitus. **A partir de NHANES III (1999-2006) modificado e Grupo Hospitalar Conceição de Porto Alegre, 2012.2
 ALVES, JR e BASTOS, MG, 2013.3 * Especialmente por Hipertensão Arterial e/ou Diabetes Mellitus. **A partir de NHANES III (1999-2006) modificado e Grupo Hospitalar Conceição de Porto Alegre, 2012.2
 ALVES, JR e BASTOS, MG, 2013.3 * Especialmente por Hipertensão Arterial e/ou Diabetes Mellitus. **A partir de NHANES III (1999-2006) modificado e Grupo Hospitalar Conceição de Porto Alegre, 2012.2</t>
  </si>
  <si>
    <t>ATENÇÃO À SAÚDE DA GESTANTE E PUÉRPERA</t>
  </si>
  <si>
    <t>ATIVIDADE</t>
  </si>
  <si>
    <t>META PROGRAMADA</t>
  </si>
  <si>
    <t>DESCRIÇÃO</t>
  </si>
  <si>
    <t>PARÂMETROS</t>
  </si>
  <si>
    <t>RESPONSÁVEL</t>
  </si>
  <si>
    <t>USUÁRIOS</t>
  </si>
  <si>
    <t>ATIVIDADES</t>
  </si>
  <si>
    <t>PRAZO</t>
  </si>
  <si>
    <t>Acompanhamento da GESTANTE</t>
  </si>
  <si>
    <t xml:space="preserve">
Identificar e cadastrar as gestantes da área de abrangência</t>
  </si>
  <si>
    <t xml:space="preserve">
100% das gestantes da área de abrangência cadastradas na UAPS.
</t>
  </si>
  <si>
    <t>ACS</t>
  </si>
  <si>
    <t>gestante</t>
  </si>
  <si>
    <t>cadastro</t>
  </si>
  <si>
    <t>1 ano</t>
  </si>
  <si>
    <t xml:space="preserve">
Realizar a primeira consulta para as gestantes cadastradas</t>
  </si>
  <si>
    <t xml:space="preserve">
100% das gestantes cadastradas realiza primeira consulta de pré-natal, com o enfermeiro, em até 24 h após o cadastro na UBS, para:
- Avaliação clínico-obstétrica;
- Cálculo inicial da DPP pela DUM;
- Cadastro no SIS Prenatal Web;
- Estratificação do risco gestacional;
- Preenchimento e entrega do Cartão da Gestante;
- Solicitação de exames complementares;
- Avaliação do calendário vacinal;
- Vinculação à maternidade.
OBS: é importante estimular a participação do parceiro em todas as consultas do pré-natal</t>
  </si>
  <si>
    <t>Enfermeiro</t>
  </si>
  <si>
    <t>primeira consulta de enfermagem</t>
  </si>
  <si>
    <t xml:space="preserve">
Estratificar o risco das gestantes cadastradas</t>
  </si>
  <si>
    <t xml:space="preserve">
100% das gestantes cadastradas realiza estratificação de risco na primeira consulta.
OBS: a estratificação de risco deve ser confirmada na consulta com o médico e atualizada em todas as consultas subsequentes.</t>
  </si>
  <si>
    <t>estratificação de risco</t>
  </si>
  <si>
    <t xml:space="preserve">
Entregar o Cartão da Gestante para todas as gestantes cadastradas</t>
  </si>
  <si>
    <t xml:space="preserve">
100% das gestantes cadastradas recebe o Cartão do Pré-Natal.</t>
  </si>
  <si>
    <t>cartão distribuido</t>
  </si>
  <si>
    <t xml:space="preserve">
Realizar a segunda consulta para as gestantes cadastradas</t>
  </si>
  <si>
    <t xml:space="preserve">
100% das gestantes cadastradas realiza a segunda consulta de pré-natal, com o médico, para:
- Avaliação clínico-obstétrica;
- Confirmar a idade gestacional;
- Preenchimento do Cartão da Gestante;
- Avalização dos resultados de exames;
- Confirmação da estratificação do risco gestacional;
- Avaliação do calendário vacinal;
- Definição do Plano de Cuidado.</t>
  </si>
  <si>
    <t>Médico</t>
  </si>
  <si>
    <t>primeira consulta médica</t>
  </si>
  <si>
    <t xml:space="preserve">
Realizar avaliação odontológica para as gestantes cadastradas</t>
  </si>
  <si>
    <t xml:space="preserve">
100% das gestantes cadastradas realiza consulta odontológica, sendo:
- objetivo: avaliação odontológica e plano terapêutico;
- prazo: em até 1 mês após a primeira consulta de pré-natal.</t>
  </si>
  <si>
    <t>Dentista</t>
  </si>
  <si>
    <t>consulta odontológica</t>
  </si>
  <si>
    <r>
      <t xml:space="preserve">
Realizar consultas subsequentes de pré-natal, para a gestante de </t>
    </r>
    <r>
      <rPr>
        <b/>
        <sz val="10"/>
        <rFont val="Verdana"/>
        <family val="2"/>
      </rPr>
      <t>risco habitual</t>
    </r>
  </si>
  <si>
    <r>
      <t xml:space="preserve">
100% das gestantes de risco habitual realizam no mínimo 7 consultas de pré-natal, médicas e de enfermagem alternadas, sendo:
- 1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trimestre: mínimo de 1 consulta; idealmente, primeira consulta do enfermeiro e segunda consulta do médico;
- 2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trimestre: mínimo de 2 consultas;
- 3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trimestre: mínimo de 3 consultas.
"Não existe 'alta" do pré-natal antes do parto. É imprescindível que sejam realizadas consultas até a 40</t>
    </r>
    <r>
      <rPr>
        <vertAlign val="superscript"/>
        <sz val="10"/>
        <color indexed="8"/>
        <rFont val="Verdana"/>
        <family val="2"/>
      </rPr>
      <t>a</t>
    </r>
    <r>
      <rPr>
        <sz val="10"/>
        <color indexed="8"/>
        <rFont val="Verdana"/>
        <family val="2"/>
      </rPr>
      <t xml:space="preserve"> semana de gestação." Recomenda-se 1 consulta semanal a partir de 39ª semanas até o nascimento.</t>
    </r>
  </si>
  <si>
    <t>gestante de risco habitual e intermediário</t>
  </si>
  <si>
    <t>consulta médica</t>
  </si>
  <si>
    <t>consulta de enfermagem</t>
  </si>
  <si>
    <r>
      <t xml:space="preserve">
Realizar consultas de acompanhamento, complementares àquelas do serviço de referência, para todas as gestantes de </t>
    </r>
    <r>
      <rPr>
        <b/>
        <sz val="10"/>
        <rFont val="Verdana"/>
        <family val="2"/>
      </rPr>
      <t>alto risco</t>
    </r>
  </si>
  <si>
    <t xml:space="preserve">
100% das gestantes de alto risco realizam, no mínimo, 7 consultas de pré-natal, médicas e de enfermagem alternadas, na APS, distribuídas como as de risco habitual.
Além disso, realizam consultas nos serviços de referência para o pré-natal de alto risco de acordo com a situação clínica, sendo em média 5 consultas.</t>
  </si>
  <si>
    <t>gestante de alto risco</t>
  </si>
  <si>
    <t xml:space="preserve">
Agendar consultas no Serviço de Pré-natal de Alto Risco para todas as gestantes de alto risco</t>
  </si>
  <si>
    <t xml:space="preserve">
100% das gestantes de alto risco com consultas agendadas no Serviço de Pré-natal de Alto Risco. </t>
  </si>
  <si>
    <t>Médico e Enfermeiro</t>
  </si>
  <si>
    <t>agendamento de consulta</t>
  </si>
  <si>
    <t xml:space="preserve">
Elaborar o Plano de Cuidado para todas as gestantes acompanhadas</t>
  </si>
  <si>
    <t xml:space="preserve">
100% das gestantes acompanhadas realizam o Plano de Cuidado nas consultas de pré-natal.
OBS: o Plano de Cuidado deve ser atualizado em todas as consultas subsequentes.</t>
  </si>
  <si>
    <t>plano de cuidado</t>
  </si>
  <si>
    <t xml:space="preserve">
Realizar exames complementares para todas as gestantes acompanhadas</t>
  </si>
  <si>
    <t xml:space="preserve">
100% das gestantes acompanhadas realizam os exames complementares, laboratoriais e de imagem, durante o pré-natal, de acordo com o protocolo.</t>
  </si>
  <si>
    <t>Apoio  diagnóstico</t>
  </si>
  <si>
    <t>avaliação laboratorial e por imagem</t>
  </si>
  <si>
    <t xml:space="preserve">
Realizar visita à maternidade de referência</t>
  </si>
  <si>
    <t xml:space="preserve">
100% das gestantes acompanhadas visitam a Maternidade de referência de Risco Habitual ou Alto Risco onde será realizado o parto, segundo o mapa de vinculação, sendo:
- prazo: início do terceiro trimestre de gestação.
OBS: é importante estimular a participação do parceiro na visita à maternidade</t>
  </si>
  <si>
    <t>Equipe</t>
  </si>
  <si>
    <t>visita à maternidade</t>
  </si>
  <si>
    <t xml:space="preserve">
Garantir a vacinação para todas as gestantes acompanhadas</t>
  </si>
  <si>
    <r>
      <t xml:space="preserve">
100% das gestantes inscritas vacinadas segundo o protocolo:
</t>
    </r>
    <r>
      <rPr>
        <u val="single"/>
        <sz val="10"/>
        <color indexed="8"/>
        <rFont val="Verdana"/>
        <family val="2"/>
      </rPr>
      <t xml:space="preserve">
Antitetânica ou Dupla tipo Adulto</t>
    </r>
    <r>
      <rPr>
        <sz val="10"/>
        <color indexed="8"/>
        <rFont val="Verdana"/>
        <family val="2"/>
      </rPr>
      <t xml:space="preserve">:
</t>
    </r>
    <r>
      <rPr>
        <sz val="8"/>
        <color indexed="8"/>
        <rFont val="Verdana"/>
        <family val="2"/>
      </rPr>
      <t>- Gestante sem nenhuma dose registrada: a 1</t>
    </r>
    <r>
      <rPr>
        <vertAlign val="superscript"/>
        <sz val="8"/>
        <color indexed="8"/>
        <rFont val="Verdana"/>
        <family val="2"/>
      </rPr>
      <t>a</t>
    </r>
    <r>
      <rPr>
        <sz val="8"/>
        <color indexed="8"/>
        <rFont val="Verdana"/>
        <family val="2"/>
      </rPr>
      <t xml:space="preserve"> dose pode ser administrada precocemente na gestação. A 2</t>
    </r>
    <r>
      <rPr>
        <vertAlign val="superscript"/>
        <sz val="8"/>
        <color indexed="8"/>
        <rFont val="Verdana"/>
        <family val="2"/>
      </rPr>
      <t>a</t>
    </r>
    <r>
      <rPr>
        <sz val="8"/>
        <color indexed="8"/>
        <rFont val="Verdana"/>
        <family val="2"/>
      </rPr>
      <t xml:space="preserve"> dose, com intervalo de 2 meses (no mínimo 4 semanas). A 3ª dose poderá ser aplicada após o nascimento, 6 meses após a segunda dose;
- Gestante com menos de 3 doses: completar as doses faltantes com intervalo de 2 meses (no mínimo 4 semanas);
- Gestantes com 3 doses ou mais: não é necessário vacinar;
- Gestantes com 3 doses ou mais, sendo a última dose há mais de 5 anos: 1 dose de reforço.
</t>
    </r>
    <r>
      <rPr>
        <u val="single"/>
        <sz val="10"/>
        <color indexed="8"/>
        <rFont val="Verdana"/>
        <family val="2"/>
      </rPr>
      <t xml:space="preserve">
Antihepatite B</t>
    </r>
    <r>
      <rPr>
        <sz val="10"/>
        <color indexed="8"/>
        <rFont val="Verdana"/>
        <family val="2"/>
      </rPr>
      <t xml:space="preserve">:
</t>
    </r>
    <r>
      <rPr>
        <sz val="8"/>
        <color indexed="8"/>
        <rFont val="Verdana"/>
        <family val="2"/>
      </rPr>
      <t xml:space="preserve">- Gestante não vacinada ou com status vacinal desconhecido e HBs Ag negativo deve receber 3 doses, sendo: 1ª dose até o 4º mês de gestação; 2ª dose 30 dias após a primeira dose; 3ª dose 6 meses após a primeira dose;
- Gestante vacinada (confirmado com cartão) ou Anti HBs positivo não precisa ser vacinada durante a gestação.
</t>
    </r>
    <r>
      <rPr>
        <u val="single"/>
        <sz val="10"/>
        <color indexed="8"/>
        <rFont val="Verdana"/>
        <family val="2"/>
      </rPr>
      <t xml:space="preserve">
Antiinfluenza</t>
    </r>
    <r>
      <rPr>
        <sz val="10"/>
        <color indexed="8"/>
        <rFont val="Verdana"/>
        <family val="2"/>
      </rPr>
      <t xml:space="preserve">:
</t>
    </r>
    <r>
      <rPr>
        <sz val="8"/>
        <color indexed="8"/>
        <rFont val="Verdana"/>
        <family val="2"/>
      </rPr>
      <t>- Na campanha de vacinação anti-gripe.</t>
    </r>
  </si>
  <si>
    <t>Técnico de enfermagem</t>
  </si>
  <si>
    <t>vacinação</t>
  </si>
  <si>
    <t xml:space="preserve">
Realizar atividades em grupos para todas as gestantes</t>
  </si>
  <si>
    <t xml:space="preserve">
100% das gestantes participam de atividades em grupos, conduzidos por profissional de nível superior, sendo:
- grupos de 20 participantes;
- duração de 1 hora;
- periodicidade: 3 vezes / ano, sendo o último grupo realizado, preferencialmente, na maternidade</t>
  </si>
  <si>
    <t>atividade em grupo</t>
  </si>
  <si>
    <t>Acompanhamento da PUÉRPERA</t>
  </si>
  <si>
    <t xml:space="preserve">
Realizar visita domiciliar para identificar todas as puérperas da área de abrangência</t>
  </si>
  <si>
    <t xml:space="preserve">
100% das puérperas da área de abrangência recebem visita domiciliar pelo enfermeiro na primeira semana após a alta hospitalar para:                                              
- ações de educação em saúde;
- agendamento da consulta puerperal;
- identificação de sinais de alerta.</t>
  </si>
  <si>
    <t>puérpera</t>
  </si>
  <si>
    <t>visita domiciliar</t>
  </si>
  <si>
    <t xml:space="preserve">
Realizar consultas puerperais para todas as puérperas identificadas</t>
  </si>
  <si>
    <r>
      <t xml:space="preserve">
100% das puérperas realizam consulta puerperal até 42 dias após o parto, sendo:
- 1 consulta de enfermagem no entre o 7º e 10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dia de puerpério;
- 1 consulta médica entre o 30º e 42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dia de puerpério.
As consultas devem coincidir com as consultas do recém-nascido.</t>
    </r>
  </si>
  <si>
    <t>ATENÇÃO À SAÚDE DA CRIANÇA</t>
  </si>
  <si>
    <t>Acompanhamento da CRIANÇA - Primeiro ano de vida</t>
  </si>
  <si>
    <t xml:space="preserve">
Realizar consulta médica de puericultura no 3º trimestre de gravidez</t>
  </si>
  <si>
    <r>
      <t xml:space="preserve">
100% das gestantes acompanhadas no pré-natal  realizam consulta de puericultura no 3º trimestre de gravidez
Obs: esta consulta coincide com uma das consultas do 3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trimestre programadas anteriormente</t>
    </r>
  </si>
  <si>
    <t>Médico e enfermeiro</t>
  </si>
  <si>
    <t>gestantes</t>
  </si>
  <si>
    <t>consulta de pré-natal para puericultura</t>
  </si>
  <si>
    <t xml:space="preserve">
Identificar e cadastrar todas as crianças menores de 1 ano da área de abrangência</t>
  </si>
  <si>
    <t xml:space="preserve">
100% das crianças menores de 1 ano da área de abrangência cadastradas na UAPS.
Obs.1: A equipe deve, como continuidade do cuidado à gestante, se informar sobre o parto e monitorar a alta da mãe e do RN.</t>
  </si>
  <si>
    <t>criança</t>
  </si>
  <si>
    <t>visita
domiciliar</t>
  </si>
  <si>
    <t xml:space="preserve">
Realizar visita domiciliar para todos os RN da área de abrangência</t>
  </si>
  <si>
    <r>
      <t xml:space="preserve">
100% dos RN da área de abrangência recebem visita domiciliar pelo enfermeiro logo após o nascimento, para:
- ações de educação em saúde;
- cadastro na puericultura;
- identificação de sinais de alerta;
- identificação de situações ou fatores de risco.
</t>
    </r>
    <r>
      <rPr>
        <u val="single"/>
        <sz val="10"/>
        <color indexed="8"/>
        <rFont val="Verdana"/>
        <family val="2"/>
      </rPr>
      <t>Prazo</t>
    </r>
    <r>
      <rPr>
        <sz val="10"/>
        <color indexed="8"/>
        <rFont val="Verdana"/>
        <family val="2"/>
      </rPr>
      <t>: na primeira semana após a alta da maternidade. Nos casos de RN de risco, realizar visita em até 48 horas pós-alta.</t>
    </r>
  </si>
  <si>
    <t>recém nascido</t>
  </si>
  <si>
    <t xml:space="preserve">
Realizar a Triagem Neonatal (TNN)  para todos os RN, de acordo com o protocolo.</t>
  </si>
  <si>
    <r>
      <t xml:space="preserve">
100% dos RN realizam o Teste do Pezinho, preferencial entre o 3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e o 5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dia de vida.</t>
    </r>
  </si>
  <si>
    <t>teste do pezinho</t>
  </si>
  <si>
    <t xml:space="preserve">
Entregar o Cartão da Criança para todas as crianças cadastradas</t>
  </si>
  <si>
    <t xml:space="preserve">
100% das crianças cadastradas recebem o Cartão da Criança.</t>
  </si>
  <si>
    <t>cartão distribuído</t>
  </si>
  <si>
    <t xml:space="preserve">
Realizar a primeira consulta para todas as crianças cadastradas</t>
  </si>
  <si>
    <t xml:space="preserve">
100% das crianças cadastradas realizam primeira consulta de acompanhamento, para:
- avaliação da história perinatal;
- avaliação clínica geral;
- avaliação do desenvolvimento neuropsicomotor;
- avaliação do resultado da TNN;
- estratificação do risco;
- avaliação do calendário vacinal;
- preenchimento do Cartão da Criança;
- definição do Plano de Cuidado.</t>
  </si>
  <si>
    <t xml:space="preserve">
Estratificar o risco das crianças cadastradas</t>
  </si>
  <si>
    <t xml:space="preserve">
100% das crianças cadastradas realiza estratificação de risco na primeira consulta.
OBS: a estratificação de risco deve ser realizada em todas as consultas subsequentes.</t>
  </si>
  <si>
    <r>
      <t xml:space="preserve">
Realizar  consultas de acompanhamento no primeiro ano de vida para todas as crianças de</t>
    </r>
    <r>
      <rPr>
        <b/>
        <sz val="10"/>
        <rFont val="Verdana"/>
        <family val="2"/>
      </rPr>
      <t xml:space="preserve"> risco baixo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médio</t>
    </r>
  </si>
  <si>
    <r>
      <t xml:space="preserve">
100% das crianças de </t>
    </r>
    <r>
      <rPr>
        <b/>
        <sz val="10"/>
        <color indexed="8"/>
        <rFont val="Verdana"/>
        <family val="2"/>
      </rPr>
      <t>risco baixo</t>
    </r>
    <r>
      <rPr>
        <sz val="10"/>
        <color indexed="8"/>
        <rFont val="Verdana"/>
        <family val="2"/>
      </rPr>
      <t xml:space="preserve"> e</t>
    </r>
    <r>
      <rPr>
        <b/>
        <sz val="10"/>
        <color indexed="8"/>
        <rFont val="Verdana"/>
        <family val="2"/>
      </rPr>
      <t xml:space="preserve"> médio</t>
    </r>
    <r>
      <rPr>
        <sz val="10"/>
        <color indexed="8"/>
        <rFont val="Verdana"/>
        <family val="2"/>
      </rPr>
      <t xml:space="preserve"> cadastradas realizam 06 consultas subsequentes no primeiro ano de vida, sendo:
- 3 consultas médicas;
- 3 consultas de enfermagem.</t>
    </r>
  </si>
  <si>
    <t>criança de risco baixo e médio</t>
  </si>
  <si>
    <r>
      <t xml:space="preserve">
Realizar  consultas de acompanhamento no primeiro ano de vida, complementares àquelas do serviço de referência, para todas as crianças</t>
    </r>
    <r>
      <rPr>
        <b/>
        <sz val="10"/>
        <rFont val="Verdana"/>
        <family val="2"/>
      </rPr>
      <t xml:space="preserve"> risco alto</t>
    </r>
  </si>
  <si>
    <r>
      <t xml:space="preserve">
100% das crianças de </t>
    </r>
    <r>
      <rPr>
        <b/>
        <sz val="10"/>
        <color indexed="8"/>
        <rFont val="Verdana"/>
        <family val="2"/>
      </rPr>
      <t>risco alto</t>
    </r>
    <r>
      <rPr>
        <sz val="10"/>
        <color indexed="8"/>
        <rFont val="Verdana"/>
        <family val="2"/>
      </rPr>
      <t xml:space="preserve"> cadastradas realizam 6 consultas subsequentes no primeiro ano de vida, sendo:
- 3 consultas médicas;
- 3 consultas de enfermage</t>
    </r>
    <r>
      <rPr>
        <sz val="10"/>
        <rFont val="Verdana"/>
        <family val="2"/>
      </rPr>
      <t xml:space="preserve">m;                                                                      
</t>
    </r>
    <r>
      <rPr>
        <sz val="10"/>
        <color indexed="8"/>
        <rFont val="Verdana"/>
        <family val="2"/>
      </rPr>
      <t>OBS: as consultas da APS são complementares ao acompanhamento no Ambulatório de Atenção Especializada, onde serão realizadas 5 consultas médicas com o pediatra (somando um calendário mensal de consultas de acompanhamento)</t>
    </r>
  </si>
  <si>
    <t>criança de risco alto</t>
  </si>
  <si>
    <r>
      <t xml:space="preserve">
Agendar consultas no Centro de Referência para todas as crianças de </t>
    </r>
    <r>
      <rPr>
        <b/>
        <sz val="10"/>
        <rFont val="Verdana"/>
        <family val="2"/>
      </rPr>
      <t>risco alto</t>
    </r>
  </si>
  <si>
    <t xml:space="preserve">
100% das crianças de risco alto com consultas agendadas no Centro de Referência. </t>
  </si>
  <si>
    <t>MAC</t>
  </si>
  <si>
    <t>criança de alto risco</t>
  </si>
  <si>
    <t xml:space="preserve">
Realizar avaliação odontológica para as crianças cadastradas</t>
  </si>
  <si>
    <r>
      <t xml:space="preserve">
100% das crianças cadastradas realiza consulta odontológica, sendo:
- 1 consulta a partir do 1</t>
    </r>
    <r>
      <rPr>
        <vertAlign val="superscript"/>
        <sz val="10"/>
        <color indexed="8"/>
        <rFont val="Verdana"/>
        <family val="2"/>
      </rPr>
      <t xml:space="preserve">o </t>
    </r>
    <r>
      <rPr>
        <sz val="10"/>
        <color indexed="8"/>
        <rFont val="Verdana"/>
        <family val="2"/>
      </rPr>
      <t>dente e aos 12 meses de vida.</t>
    </r>
  </si>
  <si>
    <t xml:space="preserve">
Elaborar o Plano de Cuidado para todas as crianças acompanhadas</t>
  </si>
  <si>
    <t xml:space="preserve">
100% das crianças acompanhadas realizam o Plano de Cuidado nas consultas de pré-natal.
OBS: o Plano de Cuidado deve ser elaborado em todas as consultas subsequentes.</t>
  </si>
  <si>
    <t xml:space="preserve">
Garantir a vacinação conforme o preconizado no Calendário Vacinação</t>
  </si>
  <si>
    <t xml:space="preserve">
100% das crianças menores de 1 ano inscritas na puericultura são vacinadas conforme o calendário vacinal vigente.
</t>
  </si>
  <si>
    <t xml:space="preserve">
Realizar atividades em grupos de apoio ao cuidado da criança</t>
  </si>
  <si>
    <t xml:space="preserve">
Responsáveis ou cuidadores de 100% das crianças participam de atividades em grupos, conduzidos por profissional de nível superior, sendo:
- grupos de 20 participantes;
- duração de 1 hora;
Periodicidade:
- risco baixo e médio: 3 atvidades anuais
- alto risco: 2 atvidades anuais.</t>
  </si>
  <si>
    <t>Acompanhamento da CRIANÇA - Segundo e terceiro anos de vida</t>
  </si>
  <si>
    <r>
      <t xml:space="preserve">
Identificar todas as crianças no 2° e 3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anos de vida da área de abrangência</t>
    </r>
  </si>
  <si>
    <t xml:space="preserve">
100% das crianças de 1a a 2a11m da área de abrangência identificadas, considerando aquelas:
- acompanhadas no primeiro ano, dando continuidade ao cuidado;
- cadastradas na UAPS e não acompanhadas anteriormente;
- filhas de famílias transferidas para a área de abrangência e ainda não cadastradas na UAPS.</t>
  </si>
  <si>
    <r>
      <t xml:space="preserve">
Realizar consulta inicial para todas as crianças no 2° e 3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anos de vida cadastradas</t>
    </r>
  </si>
  <si>
    <t xml:space="preserve">
100% das crianças de 1a a 2a11m cadastradas realizam consulta inicial de acompanhamento, para:
- avaliação da história perinatal e do 1° ano de vida;
- avaliação clínica geral;
- avaliação do desenvolvimento neuropsicomotor;
- estratificação do risco;
- avaliação do calendário vacinal;
- preenchimento do Cartão da Criança;
- definição do Plano de Cuidado.
OBS: esta consulta vale como primeira consulta para todas as crianças não acompanhadas até então.</t>
  </si>
  <si>
    <t xml:space="preserve">
100% das crianças cadastradas realiza estratificação de risco na consulta.
OBS: a estratificação de risco deve ser realizada em todas as consultas subsequentes.</t>
  </si>
  <si>
    <t xml:space="preserve">
Certificar se todas as crianças portam o Cartão da Criança</t>
  </si>
  <si>
    <t xml:space="preserve">
100% das crianças cadastradas com Cartão da Criança atualizado.
OBS: o cartão deve ser entregue para todas as crianças que, por algum motivo, ainda não o possuirem</t>
  </si>
  <si>
    <r>
      <t xml:space="preserve">
Realizar consultas de acompanhamento no 2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e 3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anos de vida para todas as crianças de</t>
    </r>
    <r>
      <rPr>
        <b/>
        <sz val="10"/>
        <rFont val="Verdana"/>
        <family val="2"/>
      </rPr>
      <t xml:space="preserve"> risco baixo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médio</t>
    </r>
  </si>
  <si>
    <r>
      <t xml:space="preserve">
100% das crianças de </t>
    </r>
    <r>
      <rPr>
        <b/>
        <sz val="10"/>
        <color indexed="8"/>
        <rFont val="Verdana"/>
        <family val="2"/>
      </rPr>
      <t>risco baixo</t>
    </r>
    <r>
      <rPr>
        <sz val="10"/>
        <color indexed="8"/>
        <rFont val="Verdana"/>
        <family val="2"/>
      </rPr>
      <t xml:space="preserve"> e </t>
    </r>
    <r>
      <rPr>
        <b/>
        <sz val="10"/>
        <color indexed="8"/>
        <rFont val="Verdana"/>
        <family val="2"/>
      </rPr>
      <t xml:space="preserve">médio </t>
    </r>
    <r>
      <rPr>
        <sz val="10"/>
        <color indexed="8"/>
        <rFont val="Verdana"/>
        <family val="2"/>
      </rPr>
      <t>cadastradas realizam mais 2 consultas subsequentes, sendo:
- 1 consulta de enfermagem no 2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ano de vida;
- 1 consulta médica no 3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ano de vida.</t>
    </r>
  </si>
  <si>
    <r>
      <t xml:space="preserve">
Realizar  consultas de acompanhamento no 2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e 3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anos de vida, complementares àquelas do serviço de referência, para todas as crianças </t>
    </r>
    <r>
      <rPr>
        <b/>
        <sz val="10"/>
        <rFont val="Verdana"/>
        <family val="2"/>
      </rPr>
      <t>risco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alto</t>
    </r>
  </si>
  <si>
    <r>
      <t xml:space="preserve">
100% das crianças de </t>
    </r>
    <r>
      <rPr>
        <b/>
        <sz val="10"/>
        <color indexed="8"/>
        <rFont val="Verdana"/>
        <family val="2"/>
      </rPr>
      <t>risco alto</t>
    </r>
    <r>
      <rPr>
        <sz val="10"/>
        <color indexed="8"/>
        <rFont val="Verdana"/>
        <family val="2"/>
      </rPr>
      <t xml:space="preserve"> cadastradas realizam mais 4 consultas subsequentes, alternadas entre médico e enfermeiro, sendo:
- 2 consultas no 2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ano de vida;
- 2 consultas no 3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ano de vida</t>
    </r>
    <r>
      <rPr>
        <sz val="10"/>
        <rFont val="Verdana"/>
        <family val="2"/>
      </rPr>
      <t xml:space="preserve">.                                     
</t>
    </r>
    <r>
      <rPr>
        <sz val="10"/>
        <color indexed="8"/>
        <rFont val="Verdana"/>
        <family val="2"/>
      </rPr>
      <t xml:space="preserve">
OBS: as consultas são complementares ao acompanhamento no Ambulatório de Atenção Especializada, onde será realizada 2 consultas médicas com o pediatra</t>
    </r>
  </si>
  <si>
    <r>
      <t xml:space="preserve">
Agendar consultas no Centro de Referência para todas as crianças de </t>
    </r>
    <r>
      <rPr>
        <b/>
        <sz val="10"/>
        <rFont val="Verdana"/>
        <family val="2"/>
      </rPr>
      <t>alto risco</t>
    </r>
  </si>
  <si>
    <t xml:space="preserve">
100% das crianças de alto risco com consultas agendadas no Centro de Referência. </t>
  </si>
  <si>
    <t xml:space="preserve">
100% das crianças cadastradas realiza consulta odontológica, sendo:
- 1 consulta anual;
- Tratamento se necessário.</t>
  </si>
  <si>
    <t xml:space="preserve">
100% das crianças acompanhadas realizam o Plano de Cuidado nas consultas.
OBS: o Plano de Cuidado deve ser elaborado em todas as consultas subsequentes.</t>
  </si>
  <si>
    <t xml:space="preserve">
Garantir a vacinação conforme o preconizado no Calendário Estadual de Vacinação</t>
  </si>
  <si>
    <r>
      <t xml:space="preserve">
100% das crianças no 2° e 3</t>
    </r>
    <r>
      <rPr>
        <vertAlign val="superscript"/>
        <sz val="10"/>
        <color indexed="8"/>
        <rFont val="Verdana"/>
        <family val="2"/>
      </rPr>
      <t>o</t>
    </r>
    <r>
      <rPr>
        <sz val="10"/>
        <color indexed="8"/>
        <rFont val="Verdana"/>
        <family val="2"/>
      </rPr>
      <t xml:space="preserve"> anos de vida são vacinadas conforme o calendário vacinal vigente.
</t>
    </r>
  </si>
  <si>
    <t xml:space="preserve">
Responsáveis ou cuidadores de 100% das crianças participam de atividades em grupos, conduzidos por profissional de nível superior, sendo:
- grupos de 20 participantes;
- duração de 1 hora.
Periodicidade:
- risco baixo e médio: 2 encontros ao ano;
- alto risco: 2 encontros ao ano</t>
  </si>
  <si>
    <t>ATENÇÃO EM HIPERTENSÃO, DIABETES MELLITUS E DOENÇA RENAL CRÔNICA</t>
  </si>
  <si>
    <t>Acompanhamento do usuário com HIPERTENSÃO ARTERIAL</t>
  </si>
  <si>
    <t xml:space="preserve">
Identificar os usuários de risco de hipertensão da área de abrangência</t>
  </si>
  <si>
    <t xml:space="preserve">
100% dos usuários de risco de hipertensão da área de abrangência identificados na UBS.
</t>
  </si>
  <si>
    <t>hipertenso</t>
  </si>
  <si>
    <t xml:space="preserve">
Realizar avaliação inicial médica para os hipertensos cadastrados</t>
  </si>
  <si>
    <t xml:space="preserve">
100% dos hipertensos cadastrados realizam avaliação inicial médica para:
- avaliação clínica;
- estratificação de risco;
- elaboração do plano de cuidado;
- monitoramento da fase de estabilização.</t>
  </si>
  <si>
    <t xml:space="preserve">
Estratificar o risco dos hipertensos cadastrados </t>
  </si>
  <si>
    <t xml:space="preserve">
100% dos hipertensos cadastrados realizam estratificação de risco na primeira consulta, ou assim que tecnicamente possível.
OBS: a estratificação de risco deve ser revisada nas consultas subsequentes, sempre que pertinente.</t>
  </si>
  <si>
    <r>
      <t xml:space="preserve">
Realizar consultas de acompanhamento para todos os hipertensos de </t>
    </r>
    <r>
      <rPr>
        <b/>
        <sz val="10"/>
        <rFont val="Verdana"/>
        <family val="2"/>
      </rPr>
      <t>risco baixo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moderado</t>
    </r>
    <r>
      <rPr>
        <sz val="10"/>
        <rFont val="Verdana"/>
        <family val="2"/>
      </rPr>
      <t xml:space="preserve"> cadastrados                           </t>
    </r>
  </si>
  <si>
    <r>
      <t xml:space="preserve">
100% dos hipertensos de </t>
    </r>
    <r>
      <rPr>
        <b/>
        <sz val="10"/>
        <color indexed="8"/>
        <rFont val="Verdana"/>
        <family val="2"/>
      </rPr>
      <t>risco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baixo</t>
    </r>
    <r>
      <rPr>
        <sz val="10"/>
        <color indexed="8"/>
        <rFont val="Verdana"/>
        <family val="2"/>
      </rPr>
      <t xml:space="preserve"> e </t>
    </r>
    <r>
      <rPr>
        <b/>
        <sz val="10"/>
        <color indexed="8"/>
        <rFont val="Verdana"/>
        <family val="2"/>
      </rPr>
      <t>moderado</t>
    </r>
    <r>
      <rPr>
        <sz val="10"/>
        <color indexed="8"/>
        <rFont val="Verdana"/>
        <family val="2"/>
      </rPr>
      <t xml:space="preserve"> cadastrados realizam 2 consultas subsequentes de acompanhamento por ano, sendo:
- 1 consulta médica;
- 1 consulta de enfermagem.
OBS1: as consultas devem ser domiciliares em caso de pacientes acamados</t>
    </r>
  </si>
  <si>
    <t>hipertenso de
risco baixo e moderado</t>
  </si>
  <si>
    <r>
      <t xml:space="preserve">
Realizar consultas de acompanhamento para todos os hipertensos de </t>
    </r>
    <r>
      <rPr>
        <b/>
        <sz val="10"/>
        <rFont val="Verdana"/>
        <family val="2"/>
      </rPr>
      <t>risco alto</t>
    </r>
    <r>
      <rPr>
        <sz val="10"/>
        <rFont val="Verdana"/>
        <family val="2"/>
      </rPr>
      <t xml:space="preserve"> e</t>
    </r>
    <r>
      <rPr>
        <b/>
        <sz val="10"/>
        <rFont val="Verdana"/>
        <family val="2"/>
      </rPr>
      <t xml:space="preserve"> muito alto </t>
    </r>
    <r>
      <rPr>
        <sz val="10"/>
        <rFont val="Verdana"/>
        <family val="2"/>
      </rPr>
      <t xml:space="preserve">cadastrados                           </t>
    </r>
  </si>
  <si>
    <r>
      <t xml:space="preserve">
100% dos hipertensos de </t>
    </r>
    <r>
      <rPr>
        <b/>
        <sz val="10"/>
        <rFont val="Verdana"/>
        <family val="2"/>
      </rPr>
      <t>risco alto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muito alto</t>
    </r>
    <r>
      <rPr>
        <sz val="10"/>
        <rFont val="Verdana"/>
        <family val="2"/>
      </rPr>
      <t xml:space="preserve"> cadastrados realizam 4 consultas subsequentes de acompanhamento por ano, sendo:
- 2  consultas médicas;
- 2 consultas de enfermagem
Obs.1: as consultas devem ser domiciliares em caso de pacientes acamados.                                                 
Obs.2: as consultas previstas para o enfermeiro poderão ser realizadas também pela equipe multiprofissional do NASF, por meio de atendimento em grupo                                                                                                                                                                                             
Obs.3: as consultas da APS são complementares ao acompanhamento no Ambulatório de Atenção Especializada</t>
    </r>
  </si>
  <si>
    <t>hipertenso de
risco alto</t>
  </si>
  <si>
    <t xml:space="preserve">
Realizar atividades em grupos para todos os hipertensos cadastrados</t>
  </si>
  <si>
    <t xml:space="preserve">
100% dos hipertensos participam de atividades em grupos:
- conduzido, preferencialmente, por profissionais de nível superior;
- participantes: 20 hipertensos;
- duração: 1 hora.
Periodicidade:
- risco baixo e moderado: 4 encontros;
- risco alto e muito alto: 2 encontros.</t>
  </si>
  <si>
    <t>hipertenso de
risco alto e muito alto</t>
  </si>
  <si>
    <t xml:space="preserve">
Agendar consultas no Ambulatório de Atenção Especializada para todos os hipertensos de risco alto e muito alto</t>
  </si>
  <si>
    <t xml:space="preserve">
100% dos hipertensos de risco alto e muito alto com consultas agendadas no Ambulatório de Atenção Especializada</t>
  </si>
  <si>
    <t xml:space="preserve">
Realizar ações de prevenção de agravamento da situação da saúde do hipertenso</t>
  </si>
  <si>
    <t xml:space="preserve">
100% dos hipertensos realizam ações de prevenção de complicações:
- rastreamento da função renal: anualmente, por meio do monitoramento da Taxa de Filtração Glomerular
- rastreamento da retinopatia hipertensiva: anualmente, por meio do exame de fundoscopia</t>
  </si>
  <si>
    <t>rastreamento</t>
  </si>
  <si>
    <t xml:space="preserve">
Elaborar e acompanhar Plano de Cuidados definido pela própria APS e/ou pelo Ambulatório de Atenção Especializada</t>
  </si>
  <si>
    <t xml:space="preserve">
100% dos hipertensos acompanhados de acordo com as metas definidas no Plano de Cuidados.
OBS: o Plano de Cuidado deve ser revisto em todas as consultas subsequentes.</t>
  </si>
  <si>
    <t>Acompanhamento do usuário com DIABETES MELLITUS</t>
  </si>
  <si>
    <t xml:space="preserve">
Identificar os usuários da área de abrangência com risco para diabetes</t>
  </si>
  <si>
    <r>
      <t xml:space="preserve">
100% os usuários da área de abrangência com risco para diabetes identificados na UBS.
Obs.: Podem ser utilizadom métodos de rastreamento populacional como o Questionário FINDRISK. Nesse caso, todos os usuários com FINDRISK </t>
    </r>
    <r>
      <rPr>
        <sz val="10"/>
        <color indexed="8"/>
        <rFont val="Calibri"/>
        <family val="2"/>
      </rPr>
      <t>≥</t>
    </r>
    <r>
      <rPr>
        <sz val="10"/>
        <color indexed="8"/>
        <rFont val="Verdana"/>
        <family val="2"/>
      </rPr>
      <t xml:space="preserve"> 15 devem ser encaminhados para avaliação na UAPS.
</t>
    </r>
  </si>
  <si>
    <t>diabético</t>
  </si>
  <si>
    <t xml:space="preserve">
Realizar a primeira consulta médica para os diabéticos cadastrados</t>
  </si>
  <si>
    <t xml:space="preserve">
100% dos diabéticos cadastrados realizam primeira consulta médica para:
- avaliação clínica;
- estratificação de risco;
- elaboração do plano de cuidado;
- monitoramento da fase de estabilização.</t>
  </si>
  <si>
    <t xml:space="preserve">
Estratificar o risco dos diabéticos cadastrados </t>
  </si>
  <si>
    <t xml:space="preserve">
100% dos diabéticos cadastrados realizam estratificação de risco na primeira consulta, ou assim que tecnicamente possível.
OBS: a estratificação de risco deve ser revisada nas consultas subsequentes, sempre que pertinente.</t>
  </si>
  <si>
    <t xml:space="preserve">
Realizar avaliação odontológica para os diabéticos cadastrados</t>
  </si>
  <si>
    <t xml:space="preserve">
100% dos diabéticos cadastrados realiza consulta odontológica para avaliação e plano terapêutico.
</t>
  </si>
  <si>
    <r>
      <t xml:space="preserve">
Realizar consultas de acompanhamento para todos os diabéticos de</t>
    </r>
    <r>
      <rPr>
        <b/>
        <sz val="10"/>
        <rFont val="Verdana"/>
        <family val="2"/>
      </rPr>
      <t xml:space="preserve"> risco baixo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médio </t>
    </r>
    <r>
      <rPr>
        <sz val="10"/>
        <rFont val="Verdana"/>
        <family val="2"/>
      </rPr>
      <t xml:space="preserve">cadastrados                           </t>
    </r>
  </si>
  <si>
    <r>
      <t xml:space="preserve">
100% dos diabéticos com </t>
    </r>
    <r>
      <rPr>
        <b/>
        <sz val="10"/>
        <color indexed="8"/>
        <rFont val="Verdana"/>
        <family val="2"/>
      </rPr>
      <t>risco baixo</t>
    </r>
    <r>
      <rPr>
        <sz val="10"/>
        <color indexed="8"/>
        <rFont val="Verdana"/>
        <family val="2"/>
      </rPr>
      <t xml:space="preserve"> e </t>
    </r>
    <r>
      <rPr>
        <b/>
        <sz val="10"/>
        <color indexed="8"/>
        <rFont val="Verdana"/>
        <family val="2"/>
      </rPr>
      <t>médio</t>
    </r>
    <r>
      <rPr>
        <sz val="10"/>
        <color indexed="8"/>
        <rFont val="Verdana"/>
        <family val="2"/>
      </rPr>
      <t xml:space="preserve"> cadastrados realizam 2 consultas subsequentes de acompanhamento por ano, sendo:
- 1 consulta médica;
- 1 consulta de enfermagem
Obs.1: as consultas devem ser domiciliares em caso de pacientes acamados.</t>
    </r>
  </si>
  <si>
    <t>diabético
de risco baixo e médio</t>
  </si>
  <si>
    <r>
      <t xml:space="preserve">
Realizar consultas de acompanhamento para todos os diabéticos com</t>
    </r>
    <r>
      <rPr>
        <b/>
        <sz val="10"/>
        <rFont val="Verdana"/>
        <family val="2"/>
      </rPr>
      <t xml:space="preserve"> risco alto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muito alto </t>
    </r>
    <r>
      <rPr>
        <sz val="10"/>
        <rFont val="Verdana"/>
        <family val="2"/>
      </rPr>
      <t xml:space="preserve">cadastrados                           </t>
    </r>
  </si>
  <si>
    <r>
      <t xml:space="preserve">
100% dos diabéticos com </t>
    </r>
    <r>
      <rPr>
        <b/>
        <sz val="10"/>
        <rFont val="Verdana"/>
        <family val="2"/>
      </rPr>
      <t>risco alto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muito alto</t>
    </r>
    <r>
      <rPr>
        <sz val="10"/>
        <rFont val="Verdana"/>
        <family val="2"/>
      </rPr>
      <t xml:space="preserve"> cadastrados realizam  4 consultas subsequentes de acompanhamento por ano, sendo:
- 2 consultas médicas;
- 2 consultas de enfermagem.
Obs.1: as consultas devem ser domiciliares em caso de pacientes acamados.
Obs.2: as consultas previstas para o enfermeiro poderão ser realizadas também pela equipe multiprofissional do NASF, por meio de atendimento em grupo.
Obs.3: as consultas da APS são complementares ao acompanhamento no Ambulatório de Atenção Especializada.</t>
    </r>
  </si>
  <si>
    <t>diabético
de risco alto e muito alto</t>
  </si>
  <si>
    <t xml:space="preserve">
Realizar ações de prevenção de agravos para os diabéticos cadastrados</t>
  </si>
  <si>
    <t xml:space="preserve">
100% dos diabéticos cadastrados realiza prevenção do pé diabético, por meio da avaliação dos pés, sendo:
- inspeção dos pés: em todos os atendimentos;
- teste neurológico de avaliação da sensibilidade (teste do monofilamento): 1 vez por ano;
- orientação para o autocuidado.</t>
  </si>
  <si>
    <t>avaliação do pé diabético</t>
  </si>
  <si>
    <t xml:space="preserve">
100% dos diabéticos realizam ações de prevenção de complicações renais e visuais, sendo:
- rastreamento da função renal: anualmente, por meio do monitoramento da Taxa de Filtração Glomerular
- rastreamento da retinopatia diabética: anualmente, por meio do exame de fundoscopia</t>
  </si>
  <si>
    <t>ação de prevenção</t>
  </si>
  <si>
    <t xml:space="preserve">
100% dos diabéticos realizam ações de prevenção das complicações cardiovasculares (doença arterial coronariana, doença cerebrovascular, doença vascular periférica):
- controle da pressão arterial em todos os atendimentos;
- controle dos níveis lipídicos;
- avaliação dos fatores de risco cardiovasculares;
- combate ao tabagismo;
- terapia com antiagregantes plaquetários, de acordo com as diretrizes clínicas.
</t>
  </si>
  <si>
    <t xml:space="preserve">
Realizar atividades em grupos para todos os diabéticos cadastrados</t>
  </si>
  <si>
    <t xml:space="preserve">
100% dos diabéticos participam de atividades em grupos:
- conduzido, preferencialmente, por profissionais de nível superior;
- participantes: 20 diabéticos;
- duração: 1 hora.
Periodicidade:
- risco baixo e médio:4 encontros;
- risco alto e muito alto: 2 encontros.</t>
  </si>
  <si>
    <t>grupo operativo</t>
  </si>
  <si>
    <t xml:space="preserve">
Agendar consultas no Ambulatório de Atenção Especializada para todos os diabéticos de risco alto ou muito alto</t>
  </si>
  <si>
    <t xml:space="preserve">
100% dos diabéticos de risco alto ou muito alto com consultas agendadas no Ambulatório de Atenção Especializada.</t>
  </si>
  <si>
    <t xml:space="preserve">
Elaborar e acompanhar Plano de Cuidados definido pela própria APS e/ou pelo Centro de Atenção Secundária</t>
  </si>
  <si>
    <t xml:space="preserve">
100% dos diabéticos acompanhados de acordo com as metas definidas no Plano de Cuidados.
OBS: o Plano de Cuidado deve ser revisto em todas as consultas subsequentes.</t>
  </si>
  <si>
    <t>DIMENSIONAMENTO da NECESSIDADE de SAÚDE na
ATENÇÃO PRIMÁRIA À SAÚDE</t>
  </si>
  <si>
    <t>CONSOLIDADO DAS ATIVIDADES PROGRAMADAS - ANO</t>
  </si>
  <si>
    <t>MÉDICO</t>
  </si>
  <si>
    <t>ENFERMEIRO</t>
  </si>
  <si>
    <t>OUTROS</t>
  </si>
  <si>
    <t>TOTAL DE ATIVIDADES</t>
  </si>
  <si>
    <t>PRIMEIRA CONSULTA</t>
  </si>
  <si>
    <t>CONSULTA
SUBSEQUENTE</t>
  </si>
  <si>
    <t>CONSULTA SUBSEQUENTE</t>
  </si>
  <si>
    <t>AVALIAÇÃO
PÉ DIABÉTICO</t>
  </si>
  <si>
    <t>VISITA DOMICILIAR</t>
  </si>
  <si>
    <t>ATIVIDADE
EM GRUPO</t>
  </si>
  <si>
    <t>CONSULTA ODONTOLÓGICA</t>
  </si>
  <si>
    <t>GESTANTE</t>
  </si>
  <si>
    <t>Geral</t>
  </si>
  <si>
    <t>Risco Habitual e Intermediário</t>
  </si>
  <si>
    <t>Alto Risco</t>
  </si>
  <si>
    <t>Subtotal - G</t>
  </si>
  <si>
    <t>PUÉRPERA</t>
  </si>
  <si>
    <t>Subtotal - P</t>
  </si>
  <si>
    <t>Primeiro ano de vida</t>
  </si>
  <si>
    <t>Risco Baixo e Médio</t>
  </si>
  <si>
    <t>Segundo  e terceiro anos de vida</t>
  </si>
  <si>
    <t>Subtotal - C</t>
  </si>
  <si>
    <t>HIPERTENSO</t>
  </si>
  <si>
    <t>Risco Baixo e Moderado</t>
  </si>
  <si>
    <t>Risco Alto e Muito Alto</t>
  </si>
  <si>
    <t>Subtotal - H</t>
  </si>
  <si>
    <t>DIABÉTICO</t>
  </si>
  <si>
    <t>Subtotal - D</t>
  </si>
  <si>
    <r>
      <t>TOTAL GERAL</t>
    </r>
    <r>
      <rPr>
        <b/>
        <sz val="8"/>
        <rFont val="Verdana"/>
        <family val="2"/>
      </rPr>
      <t xml:space="preserve"> - ANO
</t>
    </r>
    <r>
      <rPr>
        <b/>
        <sz val="10"/>
        <rFont val="Verdana"/>
        <family val="2"/>
      </rPr>
      <t>(G+P+C+H+D)</t>
    </r>
  </si>
  <si>
    <t>CARGA HORÁRIA NECESSÁRIA PARA AS ATIVIDADES PROGRAMADAS</t>
  </si>
  <si>
    <t>GRUPO OPERATIVO</t>
  </si>
  <si>
    <t>Duração média de
cada atividade</t>
  </si>
  <si>
    <t>em
MINUTOS</t>
  </si>
  <si>
    <t>em
HORAS</t>
  </si>
  <si>
    <t>Carga horária
necessária
para o total de
atividades
(em horas)</t>
  </si>
  <si>
    <t>ANUAL</t>
  </si>
  <si>
    <r>
      <t xml:space="preserve">MENSAL </t>
    </r>
    <r>
      <rPr>
        <vertAlign val="superscript"/>
        <sz val="9"/>
        <rFont val="Verdana"/>
        <family val="2"/>
      </rPr>
      <t>(1)</t>
    </r>
  </si>
  <si>
    <t>SEMANAL</t>
  </si>
  <si>
    <t>(1) Divisão por 11 meses de trabalho, preservando o mês de férias</t>
  </si>
  <si>
    <t>ANÁLISE DO ATENDIMENTO SEMANAL</t>
  </si>
  <si>
    <t>CAPACIDADE OPERACIONAL</t>
  </si>
  <si>
    <t>CARGA HORÁRIA PROGRAMADA</t>
  </si>
  <si>
    <t>ATENÇÃO AO EVENTO AGUDO E A OUTRAS CONDIÇÕES CRÔNICAS</t>
  </si>
  <si>
    <t>PROFISSIONAIS</t>
  </si>
  <si>
    <r>
      <t xml:space="preserve">CARGA HORÁRIA DISPONÍVEL
</t>
    </r>
    <r>
      <rPr>
        <sz val="8"/>
        <rFont val="Verdana"/>
        <family val="2"/>
      </rPr>
      <t>(horas/semana /profissional)</t>
    </r>
  </si>
  <si>
    <r>
      <t xml:space="preserve">NÚMERO DE PROFISSI-ONAIS
</t>
    </r>
    <r>
      <rPr>
        <sz val="8"/>
        <rFont val="Verdana"/>
        <family val="2"/>
      </rPr>
      <t>(contratados)</t>
    </r>
  </si>
  <si>
    <r>
      <t xml:space="preserve">CARGA HORÁRIA DISPONÍVEL TOTAL
</t>
    </r>
    <r>
      <rPr>
        <sz val="8"/>
        <rFont val="Verdana"/>
        <family val="2"/>
      </rPr>
      <t>(horas/semana)</t>
    </r>
  </si>
  <si>
    <t>EDUCAÇÃO PERMANENTE</t>
  </si>
  <si>
    <t>ATIVIDADES DE GESTÃO</t>
  </si>
  <si>
    <t>ATENÇÃO ÀS CONDIÇÕES CRÔNICAS</t>
  </si>
  <si>
    <r>
      <t xml:space="preserve">CH
</t>
    </r>
    <r>
      <rPr>
        <sz val="8"/>
        <rFont val="Verdana"/>
        <family val="2"/>
      </rPr>
      <t>(horas/semana)</t>
    </r>
  </si>
  <si>
    <t>CONSTRUÇÃO DA AGENDA DA EQUIPE DE SAÚDE DA FAMÍLIA</t>
  </si>
  <si>
    <t>ATIVIDADES PROGRAMADAS</t>
  </si>
  <si>
    <t>PROFISSIONAL</t>
  </si>
  <si>
    <t>ATIVIDADE PROGRAMADA</t>
  </si>
  <si>
    <r>
      <t xml:space="preserve">DURAÇÃO DA ATIVIDADE
</t>
    </r>
    <r>
      <rPr>
        <sz val="8"/>
        <rFont val="Verdana"/>
        <family val="2"/>
      </rPr>
      <t>(em minutos)</t>
    </r>
  </si>
  <si>
    <t>ATIVIDADES
POR ANO</t>
  </si>
  <si>
    <t>ATIVIDADES
POR SEMANA</t>
  </si>
  <si>
    <r>
      <t xml:space="preserve">TEMPO TOTAL A SER RESERVADO NA AGENDA SEMANAL
</t>
    </r>
    <r>
      <rPr>
        <sz val="8"/>
        <rFont val="Verdana"/>
        <family val="2"/>
      </rPr>
      <t>(em minutos)</t>
    </r>
  </si>
  <si>
    <r>
      <t xml:space="preserve">TEMPO TOTAL A SER RESERVADO NA AGENDA SEMANAL
</t>
    </r>
    <r>
      <rPr>
        <sz val="8"/>
        <rFont val="Verdana"/>
        <family val="2"/>
      </rPr>
      <t>(em horas)</t>
    </r>
  </si>
  <si>
    <t>CONDIÇÕES CRÔNICAS PRIORITÁRIAS</t>
  </si>
  <si>
    <t>1ª consulta</t>
  </si>
  <si>
    <t>Consulta subsequente</t>
  </si>
  <si>
    <t>CRIANÇA - 1° ano</t>
  </si>
  <si>
    <r>
      <t>CRIANÇA - 2° e 3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anos</t>
    </r>
  </si>
  <si>
    <r>
      <t xml:space="preserve">DIABÉTICO
</t>
    </r>
    <r>
      <rPr>
        <sz val="8"/>
        <rFont val="Verdana"/>
        <family val="2"/>
      </rPr>
      <t>(não hipertensos)</t>
    </r>
  </si>
  <si>
    <t>HORAS POR SEMANA</t>
  </si>
  <si>
    <t>DEMANDA ESPONTÂNEA</t>
  </si>
  <si>
    <t>Consulta</t>
  </si>
  <si>
    <t>ATIVIDADE ADMINISTRATIVA</t>
  </si>
  <si>
    <t>Atividade em grupo</t>
  </si>
  <si>
    <t>Visita domiciliar</t>
  </si>
  <si>
    <t>Avaliação pé diabético</t>
  </si>
  <si>
    <r>
      <t xml:space="preserve">ATENÇÃO AMBULATORIAL ESPECIALIZADA
</t>
    </r>
    <r>
      <rPr>
        <b/>
        <sz val="16"/>
        <color indexed="9"/>
        <rFont val="Verdana"/>
        <family val="2"/>
      </rPr>
      <t>Dimensionamento da demanda de encaminhamento da APS</t>
    </r>
  </si>
  <si>
    <t>CRITÉRIO DE ENCAMINHAMENTO</t>
  </si>
  <si>
    <t>NÚMERO DE USUÁRIOS</t>
  </si>
  <si>
    <r>
      <t>Gestante</t>
    </r>
    <r>
      <rPr>
        <sz val="10"/>
        <rFont val="Verdana"/>
        <family val="2"/>
      </rPr>
      <t xml:space="preserve"> de alto risco</t>
    </r>
  </si>
  <si>
    <r>
      <t>Criança</t>
    </r>
    <r>
      <rPr>
        <sz val="10"/>
        <rFont val="Verdana"/>
        <family val="2"/>
      </rPr>
      <t xml:space="preserve"> de alto risco</t>
    </r>
  </si>
  <si>
    <r>
      <t>1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 de vida</t>
    </r>
  </si>
  <si>
    <r>
      <t>2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e 3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anos de vida</t>
    </r>
  </si>
  <si>
    <t>Subtotal</t>
  </si>
  <si>
    <r>
      <t>Hipertenso</t>
    </r>
    <r>
      <rPr>
        <sz val="10"/>
        <rFont val="Verdana"/>
        <family val="2"/>
      </rPr>
      <t xml:space="preserve"> de risco alto e muito alto</t>
    </r>
  </si>
  <si>
    <r>
      <t>Diabético</t>
    </r>
    <r>
      <rPr>
        <sz val="10"/>
        <rFont val="Verdana"/>
        <family val="2"/>
      </rPr>
      <t xml:space="preserve"> de risco alto e muito alto</t>
    </r>
  </si>
  <si>
    <t>TOTAL GERAL</t>
  </si>
  <si>
    <r>
      <t xml:space="preserve">APOIO DIAGNÓSTICO
</t>
    </r>
    <r>
      <rPr>
        <b/>
        <sz val="16"/>
        <color indexed="9"/>
        <rFont val="Verdana"/>
        <family val="2"/>
      </rPr>
      <t>Elenco mínimo de exames laboratoriais, gráficos e de imagem</t>
    </r>
  </si>
  <si>
    <r>
      <t xml:space="preserve">PARAMETRIZAÇÃO </t>
    </r>
    <r>
      <rPr>
        <b/>
        <vertAlign val="superscript"/>
        <sz val="11"/>
        <rFont val="Verdana"/>
        <family val="2"/>
      </rPr>
      <t>(1)</t>
    </r>
  </si>
  <si>
    <r>
      <t xml:space="preserve">GESTAÇÃO
</t>
    </r>
    <r>
      <rPr>
        <sz val="8"/>
        <color indexed="8"/>
        <rFont val="Verdana"/>
        <family val="2"/>
      </rPr>
      <t>(exames por trimestre)</t>
    </r>
  </si>
  <si>
    <r>
      <t xml:space="preserve">HIPERTENSÃO
</t>
    </r>
    <r>
      <rPr>
        <sz val="8"/>
        <color indexed="8"/>
        <rFont val="Verdana"/>
        <family val="2"/>
      </rPr>
      <t>(exames por risco cardiovascular)</t>
    </r>
  </si>
  <si>
    <r>
      <t xml:space="preserve">DIABETES
</t>
    </r>
    <r>
      <rPr>
        <sz val="8"/>
        <color indexed="8"/>
        <rFont val="Verdana"/>
        <family val="2"/>
      </rPr>
      <t>(exames por risco cardiovascular)</t>
    </r>
  </si>
  <si>
    <r>
      <t xml:space="preserve">GESTAÇÃO
</t>
    </r>
    <r>
      <rPr>
        <sz val="8"/>
        <color indexed="8"/>
        <rFont val="Verdana"/>
        <family val="2"/>
      </rPr>
      <t>(por trimestre)</t>
    </r>
  </si>
  <si>
    <r>
      <t xml:space="preserve">HIPERTENSÃO
</t>
    </r>
    <r>
      <rPr>
        <sz val="8"/>
        <color indexed="8"/>
        <rFont val="Verdana"/>
        <family val="2"/>
      </rPr>
      <t>(por risco cardiovascular)</t>
    </r>
  </si>
  <si>
    <r>
      <t xml:space="preserve">DIABETES
</t>
    </r>
    <r>
      <rPr>
        <sz val="8"/>
        <color indexed="8"/>
        <rFont val="Verdana"/>
        <family val="2"/>
      </rPr>
      <t>(por risco cardiovascular)</t>
    </r>
  </si>
  <si>
    <r>
      <t>1</t>
    </r>
    <r>
      <rPr>
        <b/>
        <vertAlign val="superscript"/>
        <sz val="10"/>
        <color indexed="8"/>
        <rFont val="Verdana"/>
        <family val="2"/>
      </rPr>
      <t>o</t>
    </r>
  </si>
  <si>
    <r>
      <t>2</t>
    </r>
    <r>
      <rPr>
        <b/>
        <vertAlign val="superscript"/>
        <sz val="10"/>
        <color indexed="8"/>
        <rFont val="Verdana"/>
        <family val="2"/>
      </rPr>
      <t>o</t>
    </r>
  </si>
  <si>
    <r>
      <t>3</t>
    </r>
    <r>
      <rPr>
        <b/>
        <vertAlign val="superscript"/>
        <sz val="10"/>
        <color indexed="8"/>
        <rFont val="Verdana"/>
        <family val="2"/>
      </rPr>
      <t>o</t>
    </r>
  </si>
  <si>
    <t>B/M</t>
  </si>
  <si>
    <t>A/MA</t>
  </si>
  <si>
    <t>Meta:</t>
  </si>
  <si>
    <t>Hemograma</t>
  </si>
  <si>
    <t>Grupo Sanguíneo</t>
  </si>
  <si>
    <t>Fator Rh</t>
  </si>
  <si>
    <t>Coombs Indireto</t>
  </si>
  <si>
    <t>Eletroforese de Hb</t>
  </si>
  <si>
    <r>
      <t xml:space="preserve">Glicemia capilar
</t>
    </r>
    <r>
      <rPr>
        <sz val="8"/>
        <rFont val="Verdana"/>
        <family val="2"/>
      </rPr>
      <t>(preferencialmente na UBS)</t>
    </r>
  </si>
  <si>
    <t>3/ano</t>
  </si>
  <si>
    <t>6/ano</t>
  </si>
  <si>
    <t>Glicemia jejum</t>
  </si>
  <si>
    <t>1/ano</t>
  </si>
  <si>
    <t>2/ano</t>
  </si>
  <si>
    <t>4/ano</t>
  </si>
  <si>
    <t>Glicemia pós-prandial</t>
  </si>
  <si>
    <r>
      <t xml:space="preserve">TTG </t>
    </r>
    <r>
      <rPr>
        <sz val="8"/>
        <rFont val="Verdana"/>
        <family val="2"/>
      </rPr>
      <t>(1h e 2h após 75g dextrosol)</t>
    </r>
  </si>
  <si>
    <t>Hemoglobina glicada</t>
  </si>
  <si>
    <t>Creatinina</t>
  </si>
  <si>
    <t>Uréia</t>
  </si>
  <si>
    <t>Potássio</t>
  </si>
  <si>
    <t>Ácido úrico</t>
  </si>
  <si>
    <t>Colesterol total</t>
  </si>
  <si>
    <t>Colesterol frações</t>
  </si>
  <si>
    <t>Triglicérides</t>
  </si>
  <si>
    <t>GGT</t>
  </si>
  <si>
    <t>TGO / AST</t>
  </si>
  <si>
    <t>TGP / ALT</t>
  </si>
  <si>
    <t>TSH</t>
  </si>
  <si>
    <t>Índice albumina / creatinina na urina</t>
  </si>
  <si>
    <t xml:space="preserve">Sorologia Lues VDRL ou RPR; FTA Abs ou TPHA </t>
  </si>
  <si>
    <r>
      <t xml:space="preserve">Sorologia para HIV
</t>
    </r>
    <r>
      <rPr>
        <sz val="8"/>
        <rFont val="Verdana"/>
        <family val="2"/>
      </rPr>
      <t>(Anti HIV 1-2)</t>
    </r>
  </si>
  <si>
    <t>Toxoplasmose IgM</t>
  </si>
  <si>
    <t>Toxoplasmose IgG</t>
  </si>
  <si>
    <r>
      <t xml:space="preserve">Hepatite B </t>
    </r>
    <r>
      <rPr>
        <sz val="8"/>
        <rFont val="Verdana"/>
        <family val="2"/>
      </rPr>
      <t>(HBs Ag)</t>
    </r>
  </si>
  <si>
    <t>Urina rotina</t>
  </si>
  <si>
    <t>Urocultura com antibiograma</t>
  </si>
  <si>
    <t>Protoparasitológico de fezes</t>
  </si>
  <si>
    <t>Colpocitologia oncótica</t>
  </si>
  <si>
    <t>Ultrassom obstétrico</t>
  </si>
  <si>
    <t>Eletrocardiograma (ECG)</t>
  </si>
  <si>
    <t>Fundoscopia</t>
  </si>
  <si>
    <t>RX de tórax</t>
  </si>
  <si>
    <r>
      <t xml:space="preserve">
</t>
    </r>
    <r>
      <rPr>
        <vertAlign val="superscript"/>
        <sz val="10"/>
        <rFont val="Verdana"/>
        <family val="2"/>
      </rPr>
      <t>(1)</t>
    </r>
    <r>
      <rPr>
        <sz val="10"/>
        <rFont val="Verdana"/>
        <family val="2"/>
      </rPr>
      <t xml:space="preserve"> Atenção à gestante e à puérpera no SUS – SP: manual técnico do pré-natal e puerpério. SESA/SP, 2010.  |  Portaria SAS/MS no 650 de 05/10/2011 - Rede Cegonha. |  Manual de Orientação Clínica. Hipertensão Arterial Sistêmica (HAS). SESA/SP, 2011.   |  Manual de Orientação Clínica. Diabetes Mellitus. SESA/SP, 2011. Linha de Cuidado - Diabetes do tipo 1 e 2.  |  Critérios e Parâmetros para o Planejamento e Programação de Ações e Serviços de Saúde no âmbito do Sistema Único de Saúde.  Brasília, Ministério da Saúde, 2015.
</t>
    </r>
  </si>
  <si>
    <r>
      <t>(2)</t>
    </r>
    <r>
      <rPr>
        <sz val="10"/>
        <rFont val="Verdana"/>
        <family val="2"/>
      </rPr>
      <t xml:space="preserve"> Exame solicitado apenas para o diagnóstico inicial
</t>
    </r>
  </si>
  <si>
    <t>Outros exames poderão ser solicitados de acordo com a avaliação clínica e no seguimento do usuário com alto ou muito alto risco no Ambulatório de Atenção Especializada.</t>
  </si>
  <si>
    <t>PLANO OPERATIVO ANUAL - 2014</t>
  </si>
  <si>
    <t>MONITORAMENTO</t>
  </si>
  <si>
    <t>DADO</t>
  </si>
  <si>
    <t>PROGRAMADO</t>
  </si>
  <si>
    <t>REALIZADO</t>
  </si>
  <si>
    <t>ANÁLISE</t>
  </si>
  <si>
    <t>USUÁRIOS ou ATIVIDADES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</si>
  <si>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</si>
  <si>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</si>
  <si>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</si>
  <si>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</si>
  <si>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</si>
  <si>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</si>
  <si>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</si>
  <si>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</si>
  <si>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</si>
  <si>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</si>
  <si>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</si>
  <si>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</si>
  <si>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TOTAL </t>
    </r>
    <r>
      <rPr>
        <b/>
        <sz val="9"/>
        <rFont val="Verdana"/>
        <family val="2"/>
      </rPr>
      <t>ACUMULADO</t>
    </r>
  </si>
  <si>
    <r>
      <t xml:space="preserve">ESPERADO </t>
    </r>
    <r>
      <rPr>
        <b/>
        <sz val="9"/>
        <rFont val="Verdana"/>
        <family val="2"/>
      </rPr>
      <t xml:space="preserve">para o
</t>
    </r>
    <r>
      <rPr>
        <b/>
        <sz val="11"/>
        <rFont val="Verdana"/>
        <family val="2"/>
      </rPr>
      <t>ANO</t>
    </r>
  </si>
  <si>
    <r>
      <t xml:space="preserve">%
</t>
    </r>
    <r>
      <rPr>
        <b/>
        <sz val="9"/>
        <rFont val="Verdana"/>
        <family val="2"/>
      </rPr>
      <t>ALCANÇADO</t>
    </r>
  </si>
  <si>
    <r>
      <t xml:space="preserve">ESPERADO </t>
    </r>
    <r>
      <rPr>
        <b/>
        <sz val="9"/>
        <rFont val="Verdana"/>
        <family val="2"/>
      </rPr>
      <t xml:space="preserve">para o
</t>
    </r>
    <r>
      <rPr>
        <b/>
        <sz val="11"/>
        <rFont val="Verdana"/>
        <family val="2"/>
      </rPr>
      <t>MÊS</t>
    </r>
  </si>
  <si>
    <t>TOTAL ANO</t>
  </si>
  <si>
    <t>MÉDIA MÊS</t>
  </si>
  <si>
    <r>
      <t>N</t>
    </r>
    <r>
      <rPr>
        <b/>
        <vertAlign val="superscript"/>
        <sz val="11"/>
        <rFont val="Verdana"/>
        <family val="2"/>
      </rPr>
      <t>o</t>
    </r>
  </si>
  <si>
    <r>
      <t xml:space="preserve">Número de </t>
    </r>
    <r>
      <rPr>
        <u val="single"/>
        <sz val="10"/>
        <rFont val="Verdana"/>
        <family val="2"/>
      </rPr>
      <t>gestantes cadastradas</t>
    </r>
    <r>
      <rPr>
        <sz val="10"/>
        <rFont val="Verdana"/>
        <family val="2"/>
      </rPr>
      <t xml:space="preserve"> no pré-natal da unidade</t>
    </r>
  </si>
  <si>
    <t>gestante cadastrada</t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</si>
  <si>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pré-natal realizadas pelo </t>
    </r>
    <r>
      <rPr>
        <u val="single"/>
        <sz val="10"/>
        <rFont val="Verdana"/>
        <family val="2"/>
      </rPr>
      <t>médico</t>
    </r>
    <r>
      <rPr>
        <sz val="10"/>
        <rFont val="Verdana"/>
        <family val="2"/>
      </rPr>
      <t xml:space="preserve"> para gestantes de risco habitual e alto risco</t>
    </r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</si>
  <si>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pré-natal realizadas pelo </t>
    </r>
    <r>
      <rPr>
        <u val="single"/>
        <sz val="10"/>
        <rFont val="Verdana"/>
        <family val="2"/>
      </rPr>
      <t>enfermeiro</t>
    </r>
    <r>
      <rPr>
        <sz val="10"/>
        <rFont val="Verdana"/>
        <family val="2"/>
      </rPr>
      <t xml:space="preserve"> para gestantes de risco habitual e alto risco</t>
    </r>
  </si>
  <si>
    <r>
      <t>Total de consultas</t>
    </r>
    <r>
      <rPr>
        <sz val="10"/>
        <rFont val="Verdana"/>
        <family val="2"/>
      </rPr>
      <t xml:space="preserve"> médicas e de enfermagem realizadas para gestantes de risco habitual e alto risco</t>
    </r>
  </si>
  <si>
    <t>consulta médica e de enfermagem</t>
  </si>
  <si>
    <r>
      <t xml:space="preserve">Número de </t>
    </r>
    <r>
      <rPr>
        <u val="single"/>
        <sz val="10"/>
        <rFont val="Verdana"/>
        <family val="2"/>
      </rPr>
      <t>avaliações odontológicas</t>
    </r>
    <r>
      <rPr>
        <sz val="10"/>
        <rFont val="Verdana"/>
        <family val="2"/>
      </rPr>
      <t xml:space="preserve"> realizadas para gestantes de risco habitual e alto risco</t>
    </r>
  </si>
  <si>
    <t>avaliação odontológica</t>
  </si>
  <si>
    <r>
      <t xml:space="preserve">Número de gestantes </t>
    </r>
    <r>
      <rPr>
        <u val="single"/>
        <sz val="10"/>
        <rFont val="Verdana"/>
        <family val="2"/>
      </rPr>
      <t>cadastradas no 1</t>
    </r>
    <r>
      <rPr>
        <u val="single"/>
        <vertAlign val="superscript"/>
        <sz val="10"/>
        <rFont val="Verdana"/>
        <family val="2"/>
      </rPr>
      <t>o</t>
    </r>
    <r>
      <rPr>
        <u val="single"/>
        <sz val="10"/>
        <rFont val="Verdana"/>
        <family val="2"/>
      </rPr>
      <t xml:space="preserve"> trimestre</t>
    </r>
    <r>
      <rPr>
        <sz val="10"/>
        <rFont val="Verdana"/>
        <family val="2"/>
      </rPr>
      <t xml:space="preserve"> da gestação (até 12 semanas)</t>
    </r>
  </si>
  <si>
    <r>
      <t>gestantes cadastradas no 1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trimestre</t>
    </r>
  </si>
  <si>
    <r>
      <t xml:space="preserve">Número de gestantes cadastradas com </t>
    </r>
    <r>
      <rPr>
        <u val="single"/>
        <sz val="10"/>
        <rFont val="Verdana"/>
        <family val="2"/>
      </rPr>
      <t>acompanhamento</t>
    </r>
    <r>
      <rPr>
        <sz val="10"/>
        <rFont val="Verdana"/>
        <family val="2"/>
      </rPr>
      <t xml:space="preserve"> no pré-natal </t>
    </r>
    <r>
      <rPr>
        <u val="single"/>
        <sz val="10"/>
        <rFont val="Verdana"/>
        <family val="2"/>
      </rPr>
      <t>atualizado,</t>
    </r>
    <r>
      <rPr>
        <sz val="10"/>
        <rFont val="Verdana"/>
        <family val="2"/>
      </rPr>
      <t xml:space="preserve"> de acordo com o programado para o trimestre </t>
    </r>
    <r>
      <rPr>
        <vertAlign val="superscript"/>
        <sz val="10"/>
        <rFont val="Verdana"/>
        <family val="2"/>
      </rPr>
      <t>(1)</t>
    </r>
  </si>
  <si>
    <t>gestantes acompanhadas</t>
  </si>
  <si>
    <r>
      <t xml:space="preserve">Número de gestantes que realizaram exame de </t>
    </r>
    <r>
      <rPr>
        <u val="single"/>
        <sz val="10"/>
        <rFont val="Verdana"/>
        <family val="2"/>
      </rPr>
      <t>VDRL</t>
    </r>
    <r>
      <rPr>
        <sz val="10"/>
        <rFont val="Verdana"/>
        <family val="2"/>
      </rPr>
      <t xml:space="preserve"> programado</t>
    </r>
  </si>
  <si>
    <t>gestantes com VDRL realizado</t>
  </si>
  <si>
    <t>(1) Atividades do pré-natal atualizadas de acordo com o programado para o trimestre: consulta com médico e/ou enfermeiro, exames de rotina, estratificação de risco, avaliação odontológica, consulta no pré-natal de alto risco para as gestantes de alto risco, vacinação em dia, participação em atividades em grupos, vinculação e visita à maternidade.</t>
  </si>
  <si>
    <r>
      <t xml:space="preserve">Número de </t>
    </r>
    <r>
      <rPr>
        <u val="single"/>
        <sz val="10"/>
        <rFont val="Verdana"/>
        <family val="2"/>
      </rPr>
      <t>visitas domiciliares pós-alta</t>
    </r>
    <r>
      <rPr>
        <sz val="10"/>
        <rFont val="Verdana"/>
        <family val="2"/>
      </rPr>
      <t xml:space="preserve"> da maternidade para a puérpera</t>
    </r>
  </si>
  <si>
    <t>visita domiciliar para puérpera</t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</si>
  <si>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puerpério realizadas pelo </t>
    </r>
    <r>
      <rPr>
        <u val="single"/>
        <sz val="10"/>
        <rFont val="Verdana"/>
        <family val="2"/>
      </rPr>
      <t>médico</t>
    </r>
    <r>
      <rPr>
        <sz val="10"/>
        <rFont val="Verdana"/>
        <family val="2"/>
      </rPr>
      <t xml:space="preserve"> para puérperas</t>
    </r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</si>
  <si>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puerpério realizadas pelo </t>
    </r>
    <r>
      <rPr>
        <u val="single"/>
        <sz val="10"/>
        <rFont val="Verdana"/>
        <family val="2"/>
      </rPr>
      <t>enfermeiro</t>
    </r>
    <r>
      <rPr>
        <sz val="10"/>
        <rFont val="Verdana"/>
        <family val="2"/>
      </rPr>
      <t xml:space="preserve"> para puérperas</t>
    </r>
  </si>
  <si>
    <r>
      <t xml:space="preserve">Número de puérperas com </t>
    </r>
    <r>
      <rPr>
        <u val="single"/>
        <sz val="10"/>
        <rFont val="Verdana"/>
        <family val="2"/>
      </rPr>
      <t>acompanhamento</t>
    </r>
    <r>
      <rPr>
        <sz val="10"/>
        <rFont val="Verdana"/>
        <family val="2"/>
      </rPr>
      <t xml:space="preserve"> no puerpério </t>
    </r>
    <r>
      <rPr>
        <u val="single"/>
        <sz val="10"/>
        <rFont val="Verdana"/>
        <family val="2"/>
      </rPr>
      <t>atualizado</t>
    </r>
    <r>
      <rPr>
        <sz val="10"/>
        <rFont val="Verdana"/>
        <family val="2"/>
      </rPr>
      <t xml:space="preserve">, de acordo com o programado </t>
    </r>
    <r>
      <rPr>
        <vertAlign val="superscript"/>
        <sz val="10"/>
        <rFont val="Verdana"/>
        <family val="2"/>
      </rPr>
      <t>(2)</t>
    </r>
  </si>
  <si>
    <t>puérpera acompanhada</t>
  </si>
  <si>
    <t>(2) Atividades do puerpério de acordo com o programado: visita domiciliar, consulta com médico e enfermeiro.</t>
  </si>
  <si>
    <r>
      <t>1</t>
    </r>
    <r>
      <rPr>
        <b/>
        <vertAlign val="superscript"/>
        <sz val="16"/>
        <rFont val="Verdana"/>
        <family val="2"/>
      </rPr>
      <t>o</t>
    </r>
    <r>
      <rPr>
        <b/>
        <sz val="16"/>
        <rFont val="Verdana"/>
        <family val="2"/>
      </rPr>
      <t xml:space="preserve"> ano de vida</t>
    </r>
  </si>
  <si>
    <r>
      <t xml:space="preserve">Número de </t>
    </r>
    <r>
      <rPr>
        <u val="single"/>
        <sz val="10"/>
        <rFont val="Verdana"/>
        <family val="2"/>
      </rPr>
      <t>visitas domiciliares pós-alta</t>
    </r>
    <r>
      <rPr>
        <sz val="10"/>
        <rFont val="Verdana"/>
        <family val="2"/>
      </rPr>
      <t xml:space="preserve"> da maternidade para o recém nascido</t>
    </r>
  </si>
  <si>
    <t>visita domiciliar para RN</t>
  </si>
  <si>
    <r>
      <t xml:space="preserve">Número de crianças &lt; 1ano </t>
    </r>
    <r>
      <rPr>
        <u val="single"/>
        <sz val="10"/>
        <rFont val="Verdana"/>
        <family val="2"/>
      </rPr>
      <t>cadastradas na puericultura</t>
    </r>
    <r>
      <rPr>
        <sz val="10"/>
        <rFont val="Verdana"/>
        <family val="2"/>
      </rPr>
      <t xml:space="preserve"> da unidade</t>
    </r>
  </si>
  <si>
    <t>criança &lt; 1 ano cadastrada na puericultura</t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</si>
  <si>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puericultura pelo </t>
    </r>
    <r>
      <rPr>
        <u val="single"/>
        <sz val="10"/>
        <rFont val="Verdana"/>
        <family val="2"/>
      </rPr>
      <t>médico</t>
    </r>
    <r>
      <rPr>
        <sz val="10"/>
        <rFont val="Verdana"/>
        <family val="2"/>
      </rPr>
      <t xml:space="preserve"> para crianças &lt; 1 ano de baixo, médio ou alto risco</t>
    </r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</si>
  <si>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puericultura pelo </t>
    </r>
    <r>
      <rPr>
        <u val="single"/>
        <sz val="10"/>
        <rFont val="Verdana"/>
        <family val="2"/>
      </rPr>
      <t>enfermeiro</t>
    </r>
    <r>
      <rPr>
        <sz val="10"/>
        <rFont val="Verdana"/>
        <family val="2"/>
      </rPr>
      <t xml:space="preserve"> para crianças &lt; 1 ano de baixo, médio ou alto risco</t>
    </r>
  </si>
  <si>
    <r>
      <t>Total de consultas</t>
    </r>
    <r>
      <rPr>
        <sz val="10"/>
        <rFont val="Verdana"/>
        <family val="2"/>
      </rPr>
      <t xml:space="preserve"> médicas e de enfermagem realizadas crianças &lt; 1 ano de baixo, médio ou alto risco</t>
    </r>
  </si>
  <si>
    <r>
      <t xml:space="preserve">Número de crianças &lt; 1ano com </t>
    </r>
    <r>
      <rPr>
        <u val="single"/>
        <sz val="10"/>
        <rFont val="Verdana"/>
        <family val="2"/>
      </rPr>
      <t>aleitamento materno exclusivo</t>
    </r>
    <r>
      <rPr>
        <sz val="10"/>
        <rFont val="Verdana"/>
        <family val="2"/>
      </rPr>
      <t xml:space="preserve"> até 4 meses de idade</t>
    </r>
  </si>
  <si>
    <t>criança &lt; 1 ano com aleitamento materno</t>
  </si>
  <si>
    <r>
      <t xml:space="preserve">Número de crianças &lt; 1 ano com </t>
    </r>
    <r>
      <rPr>
        <u val="single"/>
        <sz val="10"/>
        <rFont val="Verdana"/>
        <family val="2"/>
      </rPr>
      <t>vacinação em dia</t>
    </r>
  </si>
  <si>
    <t>criança com vacinação em dia</t>
  </si>
  <si>
    <r>
      <t xml:space="preserve">Número de crianças &lt; 1 ano com </t>
    </r>
    <r>
      <rPr>
        <u val="single"/>
        <sz val="10"/>
        <rFont val="Verdana"/>
        <family val="2"/>
      </rPr>
      <t>acompanhamento atualizado</t>
    </r>
    <r>
      <rPr>
        <sz val="10"/>
        <rFont val="Verdana"/>
        <family val="2"/>
      </rPr>
      <t xml:space="preserve"> de acordo com o programado para a puericultura </t>
    </r>
    <r>
      <rPr>
        <vertAlign val="superscript"/>
        <sz val="10"/>
        <rFont val="Verdana"/>
        <family val="2"/>
      </rPr>
      <t>(3)</t>
    </r>
  </si>
  <si>
    <t>criança acompanhada na puericultura</t>
  </si>
  <si>
    <t>(3) Atividades da puericultura recomendadas pela diretriz clínica: visita domiciliar pelo ACS, consulta com médico e/ou enfermeiro, estratificação de risco, avaliação odontológica, consulta com o pediatra para as crianças de alto risco, vacinação em dia, participação em atividades em grupos.</t>
  </si>
  <si>
    <r>
      <t>2</t>
    </r>
    <r>
      <rPr>
        <b/>
        <vertAlign val="superscript"/>
        <sz val="16"/>
        <rFont val="Verdana"/>
        <family val="2"/>
      </rPr>
      <t>o</t>
    </r>
    <r>
      <rPr>
        <b/>
        <sz val="16"/>
        <rFont val="Verdana"/>
        <family val="2"/>
      </rPr>
      <t xml:space="preserve"> e 3</t>
    </r>
    <r>
      <rPr>
        <b/>
        <vertAlign val="superscript"/>
        <sz val="16"/>
        <rFont val="Verdana"/>
        <family val="2"/>
      </rPr>
      <t>o</t>
    </r>
    <r>
      <rPr>
        <b/>
        <sz val="16"/>
        <rFont val="Verdana"/>
        <family val="2"/>
      </rPr>
      <t xml:space="preserve"> anos de vida</t>
    </r>
  </si>
  <si>
    <r>
      <t xml:space="preserve">Número de crianças de 1a a 2a11m </t>
    </r>
    <r>
      <rPr>
        <u val="single"/>
        <sz val="10"/>
        <rFont val="Verdana"/>
        <family val="2"/>
      </rPr>
      <t>cadastradas no acompanhamento</t>
    </r>
    <r>
      <rPr>
        <sz val="10"/>
        <rFont val="Verdana"/>
        <family val="2"/>
      </rPr>
      <t xml:space="preserve"> da unidade</t>
    </r>
  </si>
  <si>
    <t>criança 1a a 2a11m cadastrada no acompanhamento</t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</si>
  <si>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acompanhamento pelo </t>
    </r>
    <r>
      <rPr>
        <u val="single"/>
        <sz val="10"/>
        <rFont val="Verdana"/>
        <family val="2"/>
      </rPr>
      <t>médico</t>
    </r>
    <r>
      <rPr>
        <sz val="10"/>
        <rFont val="Verdana"/>
        <family val="2"/>
      </rPr>
      <t xml:space="preserve"> para crianças de 1a a 2a11m de baixo, médio ou alto risco</t>
    </r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</si>
  <si>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acompanhamento pelo </t>
    </r>
    <r>
      <rPr>
        <u val="single"/>
        <sz val="10"/>
        <rFont val="Verdana"/>
        <family val="2"/>
      </rPr>
      <t>enfermeiro</t>
    </r>
    <r>
      <rPr>
        <sz val="10"/>
        <rFont val="Verdana"/>
        <family val="2"/>
      </rPr>
      <t xml:space="preserve"> para crianças de 1a a 2a11m de baixo, médio ou alto risco</t>
    </r>
  </si>
  <si>
    <r>
      <t>Total de consultas</t>
    </r>
    <r>
      <rPr>
        <sz val="10"/>
        <rFont val="Verdana"/>
        <family val="2"/>
      </rPr>
      <t xml:space="preserve"> médicas e de enfermagem realizadas crianças de 1a a 2a11m de baixo, médio ou alto risco</t>
    </r>
  </si>
  <si>
    <r>
      <t xml:space="preserve">Número de crianças de 1a a 2a11m com </t>
    </r>
    <r>
      <rPr>
        <u val="single"/>
        <sz val="10"/>
        <rFont val="Verdana"/>
        <family val="2"/>
      </rPr>
      <t>vacinação em dia</t>
    </r>
  </si>
  <si>
    <t>criança 1a a 2a11m com vacinação em dia</t>
  </si>
  <si>
    <r>
      <t xml:space="preserve">Número de crianças de 1a a 2a11m com </t>
    </r>
    <r>
      <rPr>
        <u val="single"/>
        <sz val="10"/>
        <rFont val="Verdana"/>
        <family val="2"/>
      </rPr>
      <t>acompanhamento atualizado</t>
    </r>
    <r>
      <rPr>
        <sz val="10"/>
        <rFont val="Verdana"/>
        <family val="2"/>
      </rPr>
      <t xml:space="preserve"> de acordo com o programado </t>
    </r>
    <r>
      <rPr>
        <vertAlign val="superscript"/>
        <sz val="10"/>
        <rFont val="Verdana"/>
        <family val="2"/>
      </rPr>
      <t>(4)</t>
    </r>
  </si>
  <si>
    <t>criança 1a a 2a11m acompanhadas</t>
  </si>
  <si>
    <t>(4) Atividades de acompanhamento recomendadas pela diretriz clínica: visita domiciliar pelo ACS, consulta com médico e/ou enfermeiro, estratificação de risco, avaliação odontológica, consulta com o pediatra para as crianças de alto risco, vacinação em dia, participação em atividades em grupos.</t>
  </si>
  <si>
    <t>ADULTO com HIPERTENSÃO e DIABETES</t>
  </si>
  <si>
    <r>
      <t xml:space="preserve">Número de hipertensos </t>
    </r>
    <r>
      <rPr>
        <u val="single"/>
        <sz val="10"/>
        <rFont val="Verdana"/>
        <family val="2"/>
      </rPr>
      <t>cadastrados no acompanhamento</t>
    </r>
    <r>
      <rPr>
        <sz val="10"/>
        <rFont val="Verdana"/>
        <family val="2"/>
      </rPr>
      <t xml:space="preserve"> da unidade</t>
    </r>
  </si>
  <si>
    <t>cadastro no acompanhamento</t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</si>
  <si>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acompanhamento pelo </t>
    </r>
    <r>
      <rPr>
        <u val="single"/>
        <sz val="10"/>
        <rFont val="Verdana"/>
        <family val="2"/>
      </rPr>
      <t>médico</t>
    </r>
    <r>
      <rPr>
        <sz val="10"/>
        <rFont val="Verdana"/>
        <family val="2"/>
      </rPr>
      <t xml:space="preserve"> para hipertensos de baixo, médio, alto ou muito alto risco</t>
    </r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</si>
  <si>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acompanhamento pelo </t>
    </r>
    <r>
      <rPr>
        <u val="single"/>
        <sz val="10"/>
        <rFont val="Verdana"/>
        <family val="2"/>
      </rPr>
      <t>enfermeiro</t>
    </r>
    <r>
      <rPr>
        <sz val="10"/>
        <rFont val="Verdana"/>
        <family val="2"/>
      </rPr>
      <t xml:space="preserve"> para hipertensos de baixo, médio, alto ou muito alto risco</t>
    </r>
  </si>
  <si>
    <r>
      <t>Total de consultas</t>
    </r>
    <r>
      <rPr>
        <sz val="10"/>
        <rFont val="Verdana"/>
        <family val="2"/>
      </rPr>
      <t xml:space="preserve"> médicas e de enfermagem realizadas para hipertensos de baixo, médio, alto ou muito alto risco</t>
    </r>
  </si>
  <si>
    <r>
      <t xml:space="preserve">Número de diabéticos </t>
    </r>
    <r>
      <rPr>
        <u val="single"/>
        <sz val="10"/>
        <rFont val="Verdana"/>
        <family val="2"/>
      </rPr>
      <t>(com</t>
    </r>
    <r>
      <rPr>
        <sz val="10"/>
        <rFont val="Verdana"/>
        <family val="2"/>
      </rPr>
      <t xml:space="preserve"> e </t>
    </r>
    <r>
      <rPr>
        <u val="single"/>
        <sz val="10"/>
        <rFont val="Verdana"/>
        <family val="2"/>
      </rPr>
      <t>sem</t>
    </r>
    <r>
      <rPr>
        <sz val="10"/>
        <rFont val="Verdana"/>
        <family val="2"/>
      </rPr>
      <t xml:space="preserve"> associação à hipertensão)</t>
    </r>
    <r>
      <rPr>
        <u val="single"/>
        <sz val="10"/>
        <rFont val="Verdana"/>
        <family val="2"/>
      </rPr>
      <t xml:space="preserve"> cadastrados no acompanhamento</t>
    </r>
    <r>
      <rPr>
        <sz val="10"/>
        <rFont val="Verdana"/>
        <family val="2"/>
      </rPr>
      <t xml:space="preserve"> da unidade</t>
    </r>
  </si>
  <si>
    <t>diabético cadastrado</t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</si>
  <si>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acompanhamento pelo </t>
    </r>
    <r>
      <rPr>
        <u val="single"/>
        <sz val="10"/>
        <rFont val="Verdana"/>
        <family val="2"/>
      </rPr>
      <t>médico</t>
    </r>
    <r>
      <rPr>
        <sz val="10"/>
        <rFont val="Verdana"/>
        <family val="2"/>
      </rPr>
      <t xml:space="preserve"> para diabéticos (com e sem hipertensão) e de todos os estratos de risco</t>
    </r>
  </si>
  <si>
    <r>
      <t xml:space="preserve">Número de </t>
    </r>
    <r>
      <rPr>
        <u val="single"/>
        <sz val="10"/>
        <rFont val="Verdana"/>
        <family val="2"/>
      </rPr>
      <t>consultas</t>
    </r>
    <r>
      <rPr>
        <sz val="10"/>
        <rFont val="Verdana"/>
        <family val="2"/>
      </rPr>
      <t xml:space="preserve"> de acompanhamento pelo </t>
    </r>
    <r>
      <rPr>
        <u val="single"/>
        <sz val="10"/>
        <rFont val="Verdana"/>
        <family val="2"/>
      </rPr>
      <t>enfermeiro</t>
    </r>
    <r>
      <rPr>
        <sz val="10"/>
        <rFont val="Verdana"/>
        <family val="2"/>
      </rPr>
      <t xml:space="preserve"> para diabéticos (com e sem hipertensão) e de todos os estratos de risco</t>
    </r>
  </si>
  <si>
    <r>
      <t>T</t>
    </r>
    <r>
      <rPr>
        <u val="single"/>
        <sz val="10"/>
        <rFont val="Verdana"/>
        <family val="2"/>
      </rPr>
      <t>otal de consultas</t>
    </r>
    <r>
      <rPr>
        <sz val="10"/>
        <rFont val="Verdana"/>
        <family val="2"/>
      </rPr>
      <t xml:space="preserve"> médicas e de enfermagem realizadas para diabéticos e de todos os estratos de risco</t>
    </r>
  </si>
  <si>
    <r>
      <t xml:space="preserve">Número de </t>
    </r>
    <r>
      <rPr>
        <u val="single"/>
        <sz val="10"/>
        <rFont val="Verdana"/>
        <family val="2"/>
      </rPr>
      <t>avaliações odontológicas</t>
    </r>
    <r>
      <rPr>
        <sz val="10"/>
        <rFont val="Verdana"/>
        <family val="2"/>
      </rPr>
      <t xml:space="preserve"> realizadas para diabéticos cadastrados</t>
    </r>
  </si>
  <si>
    <r>
      <t xml:space="preserve">Número de avaliações do pé diabético, com </t>
    </r>
    <r>
      <rPr>
        <u val="single"/>
        <sz val="10"/>
        <rFont val="Verdana"/>
        <family val="2"/>
      </rPr>
      <t>teste do monofilamento</t>
    </r>
    <r>
      <rPr>
        <sz val="10"/>
        <rFont val="Verdana"/>
        <family val="2"/>
      </rPr>
      <t xml:space="preserve"> para diabéticos cadastrados</t>
    </r>
  </si>
  <si>
    <t>teste monofilamento</t>
  </si>
  <si>
    <r>
      <t xml:space="preserve">Número de hipertensos e diabéticos que realizaram </t>
    </r>
    <r>
      <rPr>
        <u val="single"/>
        <sz val="10"/>
        <rFont val="Verdana"/>
        <family val="2"/>
      </rPr>
      <t>avaliação da função renal</t>
    </r>
    <r>
      <rPr>
        <sz val="10"/>
        <rFont val="Verdana"/>
        <family val="2"/>
      </rPr>
      <t xml:space="preserve"> anual</t>
    </r>
  </si>
  <si>
    <t>hipertenso e diabético com avaliação função renal</t>
  </si>
  <si>
    <r>
      <t xml:space="preserve">Número de hipertensos e diabéticos que realizaram </t>
    </r>
    <r>
      <rPr>
        <u val="single"/>
        <sz val="10"/>
        <rFont val="Verdana"/>
        <family val="2"/>
      </rPr>
      <t>fundoscopia</t>
    </r>
    <r>
      <rPr>
        <sz val="10"/>
        <rFont val="Verdana"/>
        <family val="2"/>
      </rPr>
      <t xml:space="preserve"> para rastreamento de retinopatia</t>
    </r>
  </si>
  <si>
    <t>hipertenso e diabético com fundoscopia</t>
  </si>
  <si>
    <r>
      <t xml:space="preserve">Número de hipertensos e diabéticos com </t>
    </r>
    <r>
      <rPr>
        <u val="single"/>
        <sz val="10"/>
        <rFont val="Verdana"/>
        <family val="2"/>
      </rPr>
      <t>acompanhamento atualizado</t>
    </r>
    <r>
      <rPr>
        <sz val="10"/>
        <rFont val="Verdana"/>
        <family val="2"/>
      </rPr>
      <t xml:space="preserve"> de acordo com o programado </t>
    </r>
    <r>
      <rPr>
        <vertAlign val="superscript"/>
        <sz val="10"/>
        <rFont val="Verdana"/>
        <family val="2"/>
      </rPr>
      <t>(5)</t>
    </r>
  </si>
  <si>
    <t>hipertenso e diabético acompanhado</t>
  </si>
  <si>
    <r>
      <t xml:space="preserve">Número de </t>
    </r>
    <r>
      <rPr>
        <u val="single"/>
        <sz val="10"/>
        <rFont val="Verdana"/>
        <family val="2"/>
      </rPr>
      <t>hipertensos com níveis pressóricos esperados</t>
    </r>
    <r>
      <rPr>
        <sz val="10"/>
        <rFont val="Verdana"/>
        <family val="2"/>
      </rPr>
      <t xml:space="preserve"> para a meta terapêutica (&lt; 140/90 mmHg)</t>
    </r>
  </si>
  <si>
    <t>hipertenso com controle de nível pressórico</t>
  </si>
  <si>
    <r>
      <t xml:space="preserve">Número de </t>
    </r>
    <r>
      <rPr>
        <u val="single"/>
        <sz val="10"/>
        <rFont val="Verdana"/>
        <family val="2"/>
      </rPr>
      <t>diabéticos com níveis pressóricos esperados</t>
    </r>
    <r>
      <rPr>
        <sz val="10"/>
        <rFont val="Verdana"/>
        <family val="2"/>
      </rPr>
      <t xml:space="preserve"> de acordo com a meta terapêutica (&lt; 140/90 mmHg)</t>
    </r>
  </si>
  <si>
    <t>diabético com controle de nível pressórico</t>
  </si>
  <si>
    <r>
      <t xml:space="preserve">Número de </t>
    </r>
    <r>
      <rPr>
        <u val="single"/>
        <sz val="10"/>
        <rFont val="Verdana"/>
        <family val="2"/>
      </rPr>
      <t>diabéticos com hemoglobina glicada dentro das metas terapêuticas</t>
    </r>
    <r>
      <rPr>
        <sz val="10"/>
        <rFont val="Verdana"/>
        <family val="2"/>
      </rPr>
      <t xml:space="preserve"> (&lt; 7,5)</t>
    </r>
  </si>
  <si>
    <t>diabético com controle de hemoglobina glicada</t>
  </si>
  <si>
    <t>(5) Atividades de acompanhamento recomendadas pela diretriz clínica: visita domiciliar pelo ACS, consulta com médico e/ou enfermeiro, estratificação de risco, avaliação odontológica, consulta no ambulatório de especialidade para os hipertensos e diabéticos de alto e muito alto risco, vacinação em dia, participação em atividades em grupos.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</si>
  <si>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</si>
  <si>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</si>
  <si>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</si>
  <si>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</si>
  <si>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</si>
  <si>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</si>
  <si>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</si>
  <si>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</si>
  <si>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</si>
  <si>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</si>
  <si>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</si>
  <si>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</si>
  <si>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</si>
  <si>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</si>
  <si>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</si>
  <si>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</si>
  <si>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</si>
  <si>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</si>
  <si>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</si>
  <si>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</si>
  <si>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</si>
  <si>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PAINEL DE BORDO - RELAÇÃO DE INDICADORES</t>
  </si>
  <si>
    <t xml:space="preserve">O.E.: Manter número de óbitos por causa evitável em &lt; 1 ano = 0 </t>
  </si>
  <si>
    <t>P1</t>
  </si>
  <si>
    <t>Proporção de óbitos infantis notificados oportunamente (48hs)</t>
  </si>
  <si>
    <t>R1</t>
  </si>
  <si>
    <t>Número de óbitos de crianças &lt; 1 ano por causa evitável confirmada após investigação</t>
  </si>
  <si>
    <t>O.E.: Reduzir a mortalidade fetal &gt; = 32 semanas ou 1.500 gramas</t>
  </si>
  <si>
    <t>R2</t>
  </si>
  <si>
    <t>Número de óbitos fetais, com IG &gt; = 32 semanas ou peso &gt; = 1.500g</t>
  </si>
  <si>
    <t>O.E.: Manter número de óbitos maternos = 0</t>
  </si>
  <si>
    <t>P2</t>
  </si>
  <si>
    <t>Proporção de óbitos maternos declarados, notificados oportunamente (48hs)</t>
  </si>
  <si>
    <t>P3</t>
  </si>
  <si>
    <t>Proporção de óbitos de mulheres em idade fértil (MIF), por causas presumíveis de morte materna, investigados oportunamente (30 dias)</t>
  </si>
  <si>
    <t>R3</t>
  </si>
  <si>
    <t>Número total de óbitos maternos (declarados e confirmados após investigação em MIF)</t>
  </si>
  <si>
    <t>O.E.: Melhorar a qualidade na assistência ao pré-natal, parto e puerpério</t>
  </si>
  <si>
    <t>P4</t>
  </si>
  <si>
    <t>Cobertura de pré-natal</t>
  </si>
  <si>
    <t>P5</t>
  </si>
  <si>
    <t>Proporção de mulheres que iniciaram o pré-natal até 12 semanas de gestação</t>
  </si>
  <si>
    <t>P6</t>
  </si>
  <si>
    <t xml:space="preserve">Proporção de gestantes com estratificação de risco atualizada de acordo com os critérios estabelecidos na diretriz clínica </t>
  </si>
  <si>
    <t>P7</t>
  </si>
  <si>
    <t>Proporção de gestantes de alto e muito alto risco acompanhadas no serviço de referência para pré-natal de alto risco</t>
  </si>
  <si>
    <t>P8</t>
  </si>
  <si>
    <t>Proporção de nascidos vivos de gestantes com 7 ou mais consultas de pré-natal</t>
  </si>
  <si>
    <t>P9</t>
  </si>
  <si>
    <t>Cobertura de exame VDRL</t>
  </si>
  <si>
    <t>R4</t>
  </si>
  <si>
    <t>Número de recém-nascidos com diagnóstico confirmado de sífilis congênita</t>
  </si>
  <si>
    <t>P10</t>
  </si>
  <si>
    <t>Proporção de gestantes com critério para gestão de caso acompanhadas segundo o plano de cuidado</t>
  </si>
  <si>
    <t>P11</t>
  </si>
  <si>
    <t>Proporção de gestantes vinculadas à maternidade de referência para o parto de acordo com o estrato de risco</t>
  </si>
  <si>
    <t>P12</t>
  </si>
  <si>
    <t>Proporção de puérperas que realizaram consulta de puerpério até o 10º dia</t>
  </si>
  <si>
    <t>P13</t>
  </si>
  <si>
    <t>Taxa de prematuridade &lt; 34 semanas</t>
  </si>
  <si>
    <t>P14</t>
  </si>
  <si>
    <t>Taxa de prematuridade de 34 – 36 semanas</t>
  </si>
  <si>
    <t>P15</t>
  </si>
  <si>
    <t>Índice de cesarianas</t>
  </si>
  <si>
    <t>O.E.: Melhorar a qualidade e a resolubilidade na assistência à criança no primeiro ano de vida</t>
  </si>
  <si>
    <t>P16</t>
  </si>
  <si>
    <t>Proporção de RN prematuros com visita domiciliar em até 24 horas pós alta</t>
  </si>
  <si>
    <t>P17</t>
  </si>
  <si>
    <t>Proporção de crianças menores de 1 ano com consultas de puericultura de acordo com o "checklist" de acompanhamento definido na diretriz clínica</t>
  </si>
  <si>
    <t>P18</t>
  </si>
  <si>
    <t>Proporção de crianças estratificadas por risco de acordo com os critérios estabelecidos na diretriz clínica</t>
  </si>
  <si>
    <t>P19</t>
  </si>
  <si>
    <t xml:space="preserve">Proporção de crianças de alto e muito alto risco acompanhadas no serviço de referência </t>
  </si>
  <si>
    <t>P20</t>
  </si>
  <si>
    <t>Taxa de aleitamento materno exclusivo aos 4 meses</t>
  </si>
  <si>
    <t>P21</t>
  </si>
  <si>
    <t>Cobertura vacinal em menores de um ano</t>
  </si>
  <si>
    <t>O.E.: Reduzir a morbimortalidade por doenças cardiovasculares e diabetes</t>
  </si>
  <si>
    <t>R5</t>
  </si>
  <si>
    <t xml:space="preserve">Percentual de redução do número de óbitos prematuros (&lt;70 anos) por Doenças Circulatórias (Doenças Hipertensivas, Doenças Cerebro Vasculares, Doenças isquêmicas do coração) </t>
  </si>
  <si>
    <t>R6</t>
  </si>
  <si>
    <t>Percentual de redução do número de óbitos prematuros (&lt;70 anos) por Diabetes</t>
  </si>
  <si>
    <t>R7</t>
  </si>
  <si>
    <t>Percentual de redução do número de internações por doenças do aparelho circulatório</t>
  </si>
  <si>
    <t>R8</t>
  </si>
  <si>
    <t>Percentual de redução do número de internações por diabetes</t>
  </si>
  <si>
    <t>O.E.: Reduzir a prevalência de fatores de risco para doenças do aparelho circulatório e diabetes</t>
  </si>
  <si>
    <t>P22</t>
  </si>
  <si>
    <t>Proporção de hipertensos e diabéticos ativos fisicamente</t>
  </si>
  <si>
    <t>P23</t>
  </si>
  <si>
    <t>Proporção de hipertensos e diabéticos com alimentação adequada</t>
  </si>
  <si>
    <t>P24</t>
  </si>
  <si>
    <t>Proporção de hipertensos e diabéticos tabagistas</t>
  </si>
  <si>
    <t>O.E.: Alcançar o controle metabólico dos hipertensos e diabéticos, reduzindo as complicações decorrentes do controle inadequado</t>
  </si>
  <si>
    <t>R9</t>
  </si>
  <si>
    <t>Percentual de hipertensos com controle de nível pressórico arterial</t>
  </si>
  <si>
    <t>R10</t>
  </si>
  <si>
    <t>Percentual de hipertensos com nível de colesterol LDL normal</t>
  </si>
  <si>
    <t>R11</t>
  </si>
  <si>
    <t>Percentual de diabéticos com controle metabólico</t>
  </si>
  <si>
    <t>R12</t>
  </si>
  <si>
    <t>Percentual de diabéticos hipertensos com controle de nível pressórico arterial</t>
  </si>
  <si>
    <t>R13</t>
  </si>
  <si>
    <t>Percentual de diabéticos com nível de colesterol LDL normal</t>
  </si>
  <si>
    <t>O.E.: Melhorar a qualidade do cuidado do usuário com hipertensão e diabetes</t>
  </si>
  <si>
    <t>P25</t>
  </si>
  <si>
    <t>Percentual de hipertensos cadastrados no acompanhamento</t>
  </si>
  <si>
    <t>P26</t>
  </si>
  <si>
    <t>Percentual de hipertensos com estratificação de risco atualizada</t>
  </si>
  <si>
    <t>P27</t>
  </si>
  <si>
    <t>Percentual de hipertensos com 2 ou mais aferições de nível de pressão arterial no último ano</t>
  </si>
  <si>
    <t>P28</t>
  </si>
  <si>
    <t>Percentual de hipertensos com plano de autocuidado elaborado e monitorado</t>
  </si>
  <si>
    <t>P29</t>
  </si>
  <si>
    <t xml:space="preserve">Percentual de hipertensos com estratificação de risco para doença renal crônica (DRC) </t>
  </si>
  <si>
    <t>P30</t>
  </si>
  <si>
    <t>Percentual de hipertensos com avaliação após alta hospitalar</t>
  </si>
  <si>
    <t>P31</t>
  </si>
  <si>
    <t>Percentual de hipertensos com investigação após urgência hipertensiva</t>
  </si>
  <si>
    <t>P32</t>
  </si>
  <si>
    <t>Percentual de diabéticos cadastrados no acompanhamento</t>
  </si>
  <si>
    <t>P33</t>
  </si>
  <si>
    <t>Percentual de diabéticos com estratificação de risco atualizada</t>
  </si>
  <si>
    <t>P34</t>
  </si>
  <si>
    <t>Percentual de diabéticos com 2 ou mais aferições de nível de pressão arterial no último ano</t>
  </si>
  <si>
    <t>P35</t>
  </si>
  <si>
    <t>Percentual de diabéticos com plano de autocuidado elaborado e monitorado</t>
  </si>
  <si>
    <t>P36</t>
  </si>
  <si>
    <t xml:space="preserve">Percentual de diabéticos com estratificação de risco para doença renal crônica (DRC) </t>
  </si>
  <si>
    <t>P37</t>
  </si>
  <si>
    <t xml:space="preserve">Percentual de diabéticos que fizeram um exame oftalmológico (fundo de olho) nos últimos 12 meses </t>
  </si>
  <si>
    <t>P38</t>
  </si>
  <si>
    <t>Percentual de diabéticos que fizeram um exame completo dos pés nos últimos 12 meses</t>
  </si>
  <si>
    <t>P39</t>
  </si>
  <si>
    <t>Percentual de diabéticos que fizeram avaliação odontológica nos últimos 12 meses</t>
  </si>
  <si>
    <t>P40</t>
  </si>
  <si>
    <t>Percentual de diabéticos com vacinação atualizada</t>
  </si>
  <si>
    <t>P41</t>
  </si>
  <si>
    <t>Percentual de diabéticos com avaliação após alta hospitalar</t>
  </si>
  <si>
    <t>MONITORAMENTO ANUAL - Secretaria Municipal de Saúde</t>
  </si>
  <si>
    <t>Unidade de Atenção Primária à Saúde:</t>
  </si>
  <si>
    <t>MONITORAMENTO ANUAL - 2014</t>
  </si>
  <si>
    <t>População Coberta</t>
  </si>
  <si>
    <r>
      <t xml:space="preserve"> </t>
    </r>
    <r>
      <rPr>
        <b/>
        <sz val="12"/>
        <rFont val="Arial"/>
        <family val="2"/>
      </rPr>
      <t>% de Usuários SUS</t>
    </r>
  </si>
  <si>
    <t>1 - ASSISTÊNCIA À GESTANTE E À CRIANÇA</t>
  </si>
  <si>
    <t>Indicador 1</t>
  </si>
  <si>
    <t>BASE DE CÁLCULO</t>
  </si>
  <si>
    <t xml:space="preserve">METAS </t>
  </si>
  <si>
    <t>% de recém nascidos com a cobertura de 7 ou mais consultas pré-natal</t>
  </si>
  <si>
    <t>Número de Consultas acumuladas / Meta Pactuada (consultas)</t>
  </si>
  <si>
    <t>1º Quadrim</t>
  </si>
  <si>
    <t>2º Quadrim</t>
  </si>
  <si>
    <t>3º Quadrim</t>
  </si>
  <si>
    <t>Anual</t>
  </si>
  <si>
    <t>Meta pactuada (população)</t>
  </si>
  <si>
    <t>Meta de consultas acumulada</t>
  </si>
  <si>
    <t>Pactuação Unidade de Saúde PSF:</t>
  </si>
  <si>
    <t xml:space="preserve">Nº de consultas médicas realizadas  </t>
  </si>
  <si>
    <t>Nº de consultas de enfermagem realizadas</t>
  </si>
  <si>
    <t>Nº de consultas acumuladas</t>
  </si>
  <si>
    <t>Cobertura atingida</t>
  </si>
  <si>
    <t>Indicador 2</t>
  </si>
  <si>
    <t>% de DN conferidas</t>
  </si>
  <si>
    <t>Quantidade de DN recebidas/Quantidade de DN conferidas</t>
  </si>
  <si>
    <t>Quantidade de DN recebidas</t>
  </si>
  <si>
    <t>Quantidade de DN conferidas</t>
  </si>
  <si>
    <t>Indicador 3</t>
  </si>
  <si>
    <t xml:space="preserve"> COBERTURA VACINAL</t>
  </si>
  <si>
    <t xml:space="preserve">Caderneta de Vacinação atualizada em  menores de 1 ano </t>
  </si>
  <si>
    <t>Número de  doses  de Vacinas Realizadas acumuladas / Meta Pactuada (Doses da Planilha de Programação)</t>
  </si>
  <si>
    <t>Meta pactuada</t>
  </si>
  <si>
    <t>Meta pactuada acumulada</t>
  </si>
  <si>
    <t>Nº de vacinas realizadas</t>
  </si>
  <si>
    <t>Nº de vacinas acumuladas</t>
  </si>
  <si>
    <t>Indicador 4</t>
  </si>
  <si>
    <t xml:space="preserve">Cobertura vacinal por pentavalente em
menores de 1 ano de idade </t>
  </si>
  <si>
    <t>Número de Vacinas Realizadas acumuladas / Meta Pactuada acumulda(Número de menores de 1 ano na Planilha de Programação)</t>
  </si>
  <si>
    <t>Meta de vacinas acumulada</t>
  </si>
  <si>
    <t>Indicador 5</t>
  </si>
  <si>
    <t>Percentual de consultas puerperais realizadas</t>
  </si>
  <si>
    <t>Nº de consultas acumuladas/Meta de consultas de puerpério acumuldas</t>
  </si>
  <si>
    <t>Quantidade de Gestantes</t>
  </si>
  <si>
    <t>Meta de consultas de puerpério  acumuladas</t>
  </si>
  <si>
    <t>Nº de consultas médicas</t>
  </si>
  <si>
    <t>Nº de consultas de enfermagem</t>
  </si>
  <si>
    <t>Consulta puerperal por gestante</t>
  </si>
  <si>
    <t>Indicador 6</t>
  </si>
  <si>
    <t>Percentual de mulheres de 25  a 64 anos
que fizeram coleta de papanicolau</t>
  </si>
  <si>
    <t>N.º exames realizados / Meta Pactuada (exames) acumulada</t>
  </si>
  <si>
    <t>Meta pactuada (mulheres)</t>
  </si>
  <si>
    <t>Meta de exames acumulada</t>
  </si>
  <si>
    <t>Nº de exames realizados</t>
  </si>
  <si>
    <t>Nº de exames realizados acumulados</t>
  </si>
  <si>
    <t>Meta de exames (33% do Nº de mulheres de 25 a 64 anos)</t>
  </si>
  <si>
    <t>Indicador 7</t>
  </si>
  <si>
    <t>Consultas de hipertensos realizadas</t>
  </si>
  <si>
    <t>Nº de consultas realizadas/Nº de consultas pactuadas (Acumulado)</t>
  </si>
  <si>
    <t>Meta de consultas  acumuladas</t>
  </si>
  <si>
    <t>Nº de consultas médicas e de enfermagem</t>
  </si>
  <si>
    <t>Pactuação Unidade de Saúde:</t>
  </si>
  <si>
    <t>Indicador 8</t>
  </si>
  <si>
    <t>Consultas de diabéticos realizadas</t>
  </si>
  <si>
    <t>Meta de consultas acumuladas</t>
  </si>
  <si>
    <t>*** indicadores do IDQ</t>
  </si>
  <si>
    <t>Comentários  - Justificativas ou Considerações</t>
  </si>
  <si>
    <t>1º quadrimestre</t>
  </si>
  <si>
    <t>2º quadrimestre</t>
  </si>
  <si>
    <t>3º quadrimestre</t>
  </si>
  <si>
    <t>T</t>
  </si>
  <si>
    <t>Risco Habitual  e Médio</t>
  </si>
  <si>
    <t>APS</t>
  </si>
  <si>
    <t>E</t>
  </si>
  <si>
    <t>M</t>
  </si>
  <si>
    <t>At.Esp</t>
  </si>
  <si>
    <t>CRIANÇA 1o ANO</t>
  </si>
  <si>
    <t xml:space="preserve">Risco Habitual </t>
  </si>
  <si>
    <t>Risco Médio</t>
  </si>
  <si>
    <t>CRIANÇA 2o ANO</t>
  </si>
  <si>
    <t xml:space="preserve">Risco Baixo </t>
  </si>
  <si>
    <t>Risco Alto</t>
  </si>
  <si>
    <t>Risco Muito Alto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</si>
</sst>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.00_);_(* \(#,##0.00\);_(* \-??_);_(@_)"/>
    <numFmt numFmtId="168" formatCode="#,##0\ ;&quot; (&quot;#,##0\);&quot; -&quot;#\ ;@\ "/>
  </numFmts>
  <fonts count="107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24"/>
      <color indexed="9"/>
      <name val="Trebuchet MS"/>
      <family val="2"/>
    </font>
    <font>
      <sz val="16"/>
      <color indexed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sz val="11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22"/>
      <color indexed="9"/>
      <name val="Verdana"/>
      <family val="2"/>
    </font>
    <font>
      <b/>
      <sz val="12"/>
      <color indexed="9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u val="single"/>
      <sz val="8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color indexed="9"/>
      <name val="Verdana"/>
      <family val="2"/>
    </font>
    <font>
      <b/>
      <sz val="8"/>
      <name val="Verdana"/>
      <family val="2"/>
    </font>
    <font>
      <vertAlign val="superscript"/>
      <sz val="10"/>
      <name val="Verdana"/>
      <family val="2"/>
    </font>
    <font>
      <vertAlign val="superscript"/>
      <sz val="8"/>
      <name val="Verdana"/>
      <family val="2"/>
    </font>
    <font>
      <b/>
      <vertAlign val="superscript"/>
      <sz val="10"/>
      <name val="Verdana"/>
      <family val="2"/>
    </font>
    <font>
      <b/>
      <vertAlign val="superscript"/>
      <sz val="11"/>
      <name val="Verdana"/>
      <family val="2"/>
    </font>
    <font>
      <b/>
      <sz val="6"/>
      <name val="Calibri"/>
      <family val="2"/>
    </font>
    <font>
      <u val="single"/>
      <sz val="8"/>
      <name val="Verdana"/>
      <family val="2"/>
    </font>
    <font>
      <b/>
      <sz val="20"/>
      <color indexed="9"/>
      <name val="Verdana"/>
      <family val="2"/>
    </font>
    <font>
      <b/>
      <sz val="16"/>
      <name val="Verdana"/>
      <family val="2"/>
    </font>
    <font>
      <vertAlign val="superscript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10"/>
      <color indexed="10"/>
      <name val="Verdana"/>
      <family val="2"/>
    </font>
    <font>
      <sz val="11"/>
      <color indexed="40"/>
      <name val="Verdana"/>
      <family val="2"/>
    </font>
    <font>
      <sz val="10"/>
      <color indexed="8"/>
      <name val="Calibri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12"/>
      <name val="Verdana"/>
      <family val="2"/>
    </font>
    <font>
      <b/>
      <sz val="20"/>
      <name val="Verdana"/>
      <family val="2"/>
    </font>
    <font>
      <b/>
      <vertAlign val="superscript"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vertAlign val="superscript"/>
      <sz val="9"/>
      <color indexed="8"/>
      <name val="Verdana"/>
      <family val="2"/>
    </font>
    <font>
      <sz val="10"/>
      <name val="Tahoma"/>
      <family val="2"/>
    </font>
    <font>
      <u val="single"/>
      <sz val="10"/>
      <name val="Verdana"/>
      <family val="2"/>
    </font>
    <font>
      <u val="single"/>
      <vertAlign val="superscript"/>
      <sz val="10"/>
      <name val="Verdana"/>
      <family val="2"/>
    </font>
    <font>
      <sz val="18"/>
      <name val="Verdana"/>
      <family val="2"/>
    </font>
    <font>
      <b/>
      <vertAlign val="superscript"/>
      <sz val="16"/>
      <name val="Verdana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hair">
        <color indexed="8"/>
      </right>
      <top style="medium">
        <color indexed="9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9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9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9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9"/>
      </top>
      <bottom>
        <color indexed="63"/>
      </bottom>
    </border>
    <border>
      <left style="medium">
        <color indexed="9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9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hair">
        <color indexed="8"/>
      </right>
      <top style="medium">
        <color indexed="9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9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9"/>
      </top>
      <bottom style="hair">
        <color indexed="8"/>
      </bottom>
    </border>
    <border>
      <left style="medium">
        <color indexed="9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9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9"/>
      </bottom>
    </border>
    <border>
      <left style="medium">
        <color indexed="9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 style="hair">
        <color indexed="8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8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9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0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right" vertical="center" indent="2"/>
    </xf>
    <xf numFmtId="0" fontId="10" fillId="33" borderId="0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164" fontId="10" fillId="33" borderId="0" xfId="57" applyNumberFormat="1" applyFont="1" applyFill="1" applyBorder="1" applyAlignment="1" applyProtection="1">
      <alignment horizontal="right" vertical="center" indent="2"/>
      <protection/>
    </xf>
    <xf numFmtId="0" fontId="20" fillId="33" borderId="0" xfId="0" applyFont="1" applyFill="1" applyBorder="1" applyAlignment="1">
      <alignment vertical="center"/>
    </xf>
    <xf numFmtId="3" fontId="20" fillId="33" borderId="0" xfId="0" applyNumberFormat="1" applyFont="1" applyFill="1" applyBorder="1" applyAlignment="1">
      <alignment horizontal="right" vertical="center" indent="2"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>
      <alignment horizontal="right" vertical="center" indent="2"/>
    </xf>
    <xf numFmtId="0" fontId="17" fillId="33" borderId="0" xfId="0" applyFont="1" applyFill="1" applyAlignment="1" applyProtection="1">
      <alignment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 indent="1"/>
      <protection/>
    </xf>
    <xf numFmtId="3" fontId="13" fillId="37" borderId="0" xfId="0" applyNumberFormat="1" applyFont="1" applyFill="1" applyBorder="1" applyAlignment="1" applyProtection="1">
      <alignment horizontal="center" vertical="center" wrapText="1"/>
      <protection/>
    </xf>
    <xf numFmtId="165" fontId="13" fillId="37" borderId="0" xfId="0" applyNumberFormat="1" applyFont="1" applyFill="1" applyBorder="1" applyAlignment="1" applyProtection="1">
      <alignment horizontal="center" vertical="center" wrapText="1"/>
      <protection/>
    </xf>
    <xf numFmtId="3" fontId="17" fillId="33" borderId="15" xfId="0" applyNumberFormat="1" applyFont="1" applyFill="1" applyBorder="1" applyAlignment="1" applyProtection="1">
      <alignment horizontal="center" vertical="center" wrapText="1"/>
      <protection/>
    </xf>
    <xf numFmtId="3" fontId="19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19" fillId="33" borderId="0" xfId="0" applyFont="1" applyFill="1" applyBorder="1" applyAlignment="1" applyProtection="1">
      <alignment horizontal="right" vertical="center" wrapText="1"/>
      <protection/>
    </xf>
    <xf numFmtId="3" fontId="17" fillId="33" borderId="0" xfId="57" applyNumberFormat="1" applyFont="1" applyFill="1" applyBorder="1" applyAlignment="1" applyProtection="1">
      <alignment vertical="center" wrapText="1"/>
      <protection/>
    </xf>
    <xf numFmtId="3" fontId="17" fillId="33" borderId="0" xfId="57" applyNumberFormat="1" applyFont="1" applyFill="1" applyBorder="1" applyAlignment="1" applyProtection="1">
      <alignment horizontal="center" vertical="center" wrapText="1"/>
      <protection/>
    </xf>
    <xf numFmtId="9" fontId="17" fillId="33" borderId="0" xfId="57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left" vertical="center" wrapText="1" indent="1"/>
      <protection/>
    </xf>
    <xf numFmtId="0" fontId="13" fillId="37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17" xfId="0" applyFont="1" applyFill="1" applyBorder="1" applyAlignment="1" applyProtection="1">
      <alignment horizontal="left" vertical="center" wrapText="1" indent="1"/>
      <protection/>
    </xf>
    <xf numFmtId="3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wrapText="1"/>
      <protection/>
    </xf>
    <xf numFmtId="3" fontId="19" fillId="33" borderId="0" xfId="57" applyNumberFormat="1" applyFont="1" applyFill="1" applyBorder="1" applyAlignment="1" applyProtection="1">
      <alignment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 indent="1"/>
      <protection/>
    </xf>
    <xf numFmtId="0" fontId="25" fillId="33" borderId="0" xfId="0" applyFont="1" applyFill="1" applyBorder="1" applyAlignment="1" applyProtection="1">
      <alignment/>
      <protection/>
    </xf>
    <xf numFmtId="0" fontId="17" fillId="33" borderId="18" xfId="0" applyFont="1" applyFill="1" applyBorder="1" applyAlignment="1" applyProtection="1">
      <alignment wrapText="1"/>
      <protection/>
    </xf>
    <xf numFmtId="0" fontId="13" fillId="33" borderId="18" xfId="0" applyFont="1" applyFill="1" applyBorder="1" applyAlignment="1" applyProtection="1">
      <alignment wrapText="1"/>
      <protection/>
    </xf>
    <xf numFmtId="3" fontId="19" fillId="33" borderId="18" xfId="57" applyNumberFormat="1" applyFont="1" applyFill="1" applyBorder="1" applyAlignment="1" applyProtection="1">
      <alignment vertical="center" wrapText="1"/>
      <protection/>
    </xf>
    <xf numFmtId="166" fontId="13" fillId="37" borderId="0" xfId="0" applyNumberFormat="1" applyFont="1" applyFill="1" applyBorder="1" applyAlignment="1" applyProtection="1">
      <alignment vertical="center" wrapText="1"/>
      <protection/>
    </xf>
    <xf numFmtId="166" fontId="13" fillId="37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left" wrapText="1"/>
      <protection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left" vertical="top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3" fontId="19" fillId="33" borderId="0" xfId="57" applyNumberFormat="1" applyFont="1" applyFill="1" applyBorder="1" applyAlignment="1" applyProtection="1">
      <alignment vertical="center"/>
      <protection/>
    </xf>
    <xf numFmtId="3" fontId="17" fillId="33" borderId="0" xfId="57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left" vertical="center" wrapText="1" indent="2"/>
      <protection/>
    </xf>
    <xf numFmtId="0" fontId="17" fillId="33" borderId="0" xfId="0" applyFont="1" applyFill="1" applyBorder="1" applyAlignment="1" applyProtection="1">
      <alignment horizontal="left" vertical="center" wrapText="1" indent="1"/>
      <protection/>
    </xf>
    <xf numFmtId="3" fontId="17" fillId="33" borderId="0" xfId="0" applyNumberFormat="1" applyFont="1" applyFill="1" applyBorder="1" applyAlignment="1" applyProtection="1">
      <alignment horizontal="right" vertical="center" wrapText="1" indent="2"/>
      <protection/>
    </xf>
    <xf numFmtId="164" fontId="17" fillId="33" borderId="0" xfId="57" applyNumberFormat="1" applyFont="1" applyFill="1" applyBorder="1" applyAlignment="1" applyProtection="1">
      <alignment horizontal="right" vertical="center" wrapText="1" indent="2"/>
      <protection/>
    </xf>
    <xf numFmtId="0" fontId="17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 horizontal="right" vertical="top" wrapText="1"/>
    </xf>
    <xf numFmtId="0" fontId="11" fillId="38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3" fontId="23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top" wrapText="1"/>
    </xf>
    <xf numFmtId="0" fontId="17" fillId="33" borderId="23" xfId="0" applyFont="1" applyFill="1" applyBorder="1" applyAlignment="1">
      <alignment horizontal="left" vertical="top" wrapText="1" indent="1"/>
    </xf>
    <xf numFmtId="0" fontId="10" fillId="33" borderId="24" xfId="0" applyFont="1" applyFill="1" applyBorder="1" applyAlignment="1">
      <alignment horizontal="left" vertical="top" wrapText="1" indent="1"/>
    </xf>
    <xf numFmtId="0" fontId="17" fillId="33" borderId="25" xfId="0" applyFont="1" applyFill="1" applyBorder="1" applyAlignment="1">
      <alignment horizontal="center" vertical="center" wrapText="1"/>
    </xf>
    <xf numFmtId="9" fontId="17" fillId="37" borderId="26" xfId="0" applyNumberFormat="1" applyFont="1" applyFill="1" applyBorder="1" applyAlignment="1" applyProtection="1">
      <alignment horizontal="center" vertical="center" wrapText="1"/>
      <protection locked="0"/>
    </xf>
    <xf numFmtId="3" fontId="13" fillId="37" borderId="27" xfId="0" applyNumberFormat="1" applyFont="1" applyFill="1" applyBorder="1" applyAlignment="1" applyProtection="1">
      <alignment horizontal="center" vertical="center" wrapText="1"/>
      <protection locked="0"/>
    </xf>
    <xf numFmtId="3" fontId="13" fillId="37" borderId="28" xfId="0" applyNumberFormat="1" applyFont="1" applyFill="1" applyBorder="1" applyAlignment="1" applyProtection="1">
      <alignment horizontal="center" vertical="center" wrapText="1"/>
      <protection locked="0"/>
    </xf>
    <xf numFmtId="3" fontId="17" fillId="33" borderId="28" xfId="0" applyNumberFormat="1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left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left" vertical="top" wrapText="1"/>
    </xf>
    <xf numFmtId="3" fontId="17" fillId="33" borderId="30" xfId="0" applyNumberFormat="1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left" vertical="top" wrapText="1" indent="1"/>
    </xf>
    <xf numFmtId="0" fontId="10" fillId="33" borderId="32" xfId="0" applyFont="1" applyFill="1" applyBorder="1" applyAlignment="1">
      <alignment horizontal="left" vertical="top" wrapText="1" indent="1"/>
    </xf>
    <xf numFmtId="0" fontId="17" fillId="33" borderId="33" xfId="0" applyFont="1" applyFill="1" applyBorder="1" applyAlignment="1">
      <alignment horizontal="center" vertical="center" wrapText="1"/>
    </xf>
    <xf numFmtId="9" fontId="17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37" borderId="31" xfId="0" applyFont="1" applyFill="1" applyBorder="1" applyAlignment="1">
      <alignment horizontal="center" vertical="center" wrapText="1"/>
    </xf>
    <xf numFmtId="3" fontId="13" fillId="37" borderId="3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0" xfId="0" applyNumberFormat="1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left" vertical="top" wrapText="1" indent="1"/>
    </xf>
    <xf numFmtId="0" fontId="10" fillId="33" borderId="37" xfId="0" applyFont="1" applyFill="1" applyBorder="1" applyAlignment="1">
      <alignment horizontal="left" vertical="top" wrapText="1" indent="1"/>
    </xf>
    <xf numFmtId="3" fontId="13" fillId="37" borderId="38" xfId="0" applyNumberFormat="1" applyFont="1" applyFill="1" applyBorder="1" applyAlignment="1" applyProtection="1">
      <alignment horizontal="center" vertical="center" wrapText="1"/>
      <protection locked="0"/>
    </xf>
    <xf numFmtId="3" fontId="17" fillId="33" borderId="39" xfId="0" applyNumberFormat="1" applyFont="1" applyFill="1" applyBorder="1" applyAlignment="1">
      <alignment horizontal="center" vertical="center" wrapText="1"/>
    </xf>
    <xf numFmtId="3" fontId="17" fillId="33" borderId="40" xfId="0" applyNumberFormat="1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left" vertical="top" wrapText="1" indent="1"/>
    </xf>
    <xf numFmtId="0" fontId="17" fillId="33" borderId="42" xfId="0" applyFont="1" applyFill="1" applyBorder="1" applyAlignment="1">
      <alignment horizontal="center" vertical="center" wrapText="1"/>
    </xf>
    <xf numFmtId="9" fontId="17" fillId="37" borderId="43" xfId="0" applyNumberFormat="1" applyFont="1" applyFill="1" applyBorder="1" applyAlignment="1" applyProtection="1">
      <alignment horizontal="center" vertical="center" wrapText="1"/>
      <protection locked="0"/>
    </xf>
    <xf numFmtId="3" fontId="13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4" xfId="0" applyFont="1" applyFill="1" applyBorder="1" applyAlignment="1">
      <alignment horizontal="left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left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3" fontId="13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13" fillId="37" borderId="36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left" vertical="center" wrapText="1"/>
    </xf>
    <xf numFmtId="0" fontId="17" fillId="33" borderId="48" xfId="0" applyFont="1" applyFill="1" applyBorder="1" applyAlignment="1">
      <alignment horizontal="center" vertical="center" wrapText="1"/>
    </xf>
    <xf numFmtId="3" fontId="13" fillId="37" borderId="49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0" xfId="0" applyNumberFormat="1" applyFont="1" applyFill="1" applyBorder="1" applyAlignment="1">
      <alignment horizontal="right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9" fontId="35" fillId="33" borderId="0" xfId="57" applyFont="1" applyFill="1" applyBorder="1" applyAlignment="1" applyProtection="1">
      <alignment horizontal="center" vertical="center" wrapText="1"/>
      <protection/>
    </xf>
    <xf numFmtId="0" fontId="17" fillId="33" borderId="31" xfId="0" applyFont="1" applyFill="1" applyBorder="1" applyAlignment="1">
      <alignment horizontal="left" vertical="center" wrapText="1"/>
    </xf>
    <xf numFmtId="0" fontId="35" fillId="33" borderId="0" xfId="0" applyFont="1" applyFill="1" applyBorder="1" applyAlignment="1">
      <alignment horizontal="left" vertical="top" wrapText="1"/>
    </xf>
    <xf numFmtId="9" fontId="17" fillId="37" borderId="51" xfId="0" applyNumberFormat="1" applyFont="1" applyFill="1" applyBorder="1" applyAlignment="1" applyProtection="1">
      <alignment horizontal="center" vertical="center" wrapText="1"/>
      <protection locked="0"/>
    </xf>
    <xf numFmtId="3" fontId="13" fillId="37" borderId="52" xfId="0" applyNumberFormat="1" applyFont="1" applyFill="1" applyBorder="1" applyAlignment="1" applyProtection="1">
      <alignment horizontal="center" vertical="center" wrapText="1"/>
      <protection locked="0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left" vertical="top" wrapText="1" indent="1"/>
    </xf>
    <xf numFmtId="3" fontId="13" fillId="37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4" xfId="0" applyFont="1" applyFill="1" applyBorder="1" applyAlignment="1">
      <alignment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 wrapText="1" indent="1"/>
    </xf>
    <xf numFmtId="9" fontId="11" fillId="33" borderId="0" xfId="57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center" vertical="top" wrapText="1"/>
    </xf>
    <xf numFmtId="3" fontId="13" fillId="37" borderId="32" xfId="0" applyNumberFormat="1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left" vertical="top" wrapText="1" indent="1"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3" fontId="17" fillId="33" borderId="0" xfId="0" applyNumberFormat="1" applyFont="1" applyFill="1" applyBorder="1" applyAlignment="1" applyProtection="1">
      <alignment vertical="center" wrapText="1"/>
      <protection/>
    </xf>
    <xf numFmtId="3" fontId="17" fillId="33" borderId="0" xfId="0" applyNumberFormat="1" applyFont="1" applyFill="1" applyBorder="1" applyAlignment="1" applyProtection="1">
      <alignment horizontal="center" vertical="center" wrapText="1"/>
      <protection/>
    </xf>
    <xf numFmtId="1" fontId="17" fillId="33" borderId="0" xfId="0" applyNumberFormat="1" applyFont="1" applyFill="1" applyBorder="1" applyAlignment="1" applyProtection="1">
      <alignment vertical="center" wrapText="1"/>
      <protection/>
    </xf>
    <xf numFmtId="3" fontId="17" fillId="33" borderId="23" xfId="0" applyNumberFormat="1" applyFont="1" applyFill="1" applyBorder="1" applyAlignment="1" applyProtection="1">
      <alignment horizontal="center" vertical="center" wrapText="1"/>
      <protection/>
    </xf>
    <xf numFmtId="1" fontId="17" fillId="33" borderId="29" xfId="0" applyNumberFormat="1" applyFont="1" applyFill="1" applyBorder="1" applyAlignment="1" applyProtection="1">
      <alignment vertical="center" wrapText="1"/>
      <protection/>
    </xf>
    <xf numFmtId="3" fontId="17" fillId="33" borderId="31" xfId="0" applyNumberFormat="1" applyFont="1" applyFill="1" applyBorder="1" applyAlignment="1" applyProtection="1">
      <alignment horizontal="center" vertical="center" wrapText="1"/>
      <protection/>
    </xf>
    <xf numFmtId="3" fontId="17" fillId="33" borderId="33" xfId="0" applyNumberFormat="1" applyFont="1" applyFill="1" applyBorder="1" applyAlignment="1" applyProtection="1">
      <alignment horizontal="center" vertical="center" wrapText="1"/>
      <protection/>
    </xf>
    <xf numFmtId="3" fontId="17" fillId="33" borderId="32" xfId="0" applyNumberFormat="1" applyFont="1" applyFill="1" applyBorder="1" applyAlignment="1" applyProtection="1">
      <alignment horizontal="center" vertical="center" wrapText="1"/>
      <protection/>
    </xf>
    <xf numFmtId="1" fontId="17" fillId="33" borderId="57" xfId="0" applyNumberFormat="1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 indent="1"/>
      <protection/>
    </xf>
    <xf numFmtId="1" fontId="11" fillId="33" borderId="0" xfId="0" applyNumberFormat="1" applyFont="1" applyFill="1" applyBorder="1" applyAlignment="1" applyProtection="1">
      <alignment horizontal="left" vertical="center" wrapText="1" indent="1"/>
      <protection/>
    </xf>
    <xf numFmtId="1" fontId="11" fillId="33" borderId="0" xfId="0" applyNumberFormat="1" applyFont="1" applyFill="1" applyBorder="1" applyAlignment="1" applyProtection="1">
      <alignment horizontal="center" vertical="center" wrapText="1"/>
      <protection/>
    </xf>
    <xf numFmtId="3" fontId="19" fillId="33" borderId="0" xfId="0" applyNumberFormat="1" applyFont="1" applyFill="1" applyBorder="1" applyAlignment="1" applyProtection="1">
      <alignment horizontal="center" vertical="center" wrapText="1"/>
      <protection/>
    </xf>
    <xf numFmtId="3" fontId="19" fillId="33" borderId="58" xfId="0" applyNumberFormat="1" applyFont="1" applyFill="1" applyBorder="1" applyAlignment="1" applyProtection="1">
      <alignment horizontal="center" vertical="center" wrapText="1"/>
      <protection/>
    </xf>
    <xf numFmtId="3" fontId="19" fillId="33" borderId="0" xfId="0" applyNumberFormat="1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horizontal="left" wrapText="1" indent="1"/>
      <protection/>
    </xf>
    <xf numFmtId="3" fontId="17" fillId="33" borderId="58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 indent="1"/>
      <protection/>
    </xf>
    <xf numFmtId="3" fontId="11" fillId="33" borderId="0" xfId="0" applyNumberFormat="1" applyFont="1" applyFill="1" applyBorder="1" applyAlignment="1" applyProtection="1">
      <alignment horizontal="center" vertical="center" wrapText="1"/>
      <protection/>
    </xf>
    <xf numFmtId="1" fontId="19" fillId="33" borderId="0" xfId="0" applyNumberFormat="1" applyFont="1" applyFill="1" applyBorder="1" applyAlignment="1" applyProtection="1">
      <alignment vertical="center" wrapText="1"/>
      <protection/>
    </xf>
    <xf numFmtId="0" fontId="17" fillId="33" borderId="59" xfId="0" applyFont="1" applyFill="1" applyBorder="1" applyAlignment="1" applyProtection="1">
      <alignment horizontal="center" vertical="center" wrapText="1"/>
      <protection/>
    </xf>
    <xf numFmtId="4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Font="1" applyFill="1" applyBorder="1" applyAlignment="1" applyProtection="1">
      <alignment wrapText="1"/>
      <protection/>
    </xf>
    <xf numFmtId="1" fontId="13" fillId="33" borderId="0" xfId="0" applyNumberFormat="1" applyFont="1" applyFill="1" applyBorder="1" applyAlignment="1" applyProtection="1">
      <alignment vertical="center" wrapText="1"/>
      <protection/>
    </xf>
    <xf numFmtId="166" fontId="19" fillId="33" borderId="17" xfId="0" applyNumberFormat="1" applyFont="1" applyFill="1" applyBorder="1" applyAlignment="1" applyProtection="1">
      <alignment horizontal="center" vertical="center" wrapText="1"/>
      <protection/>
    </xf>
    <xf numFmtId="166" fontId="17" fillId="33" borderId="0" xfId="0" applyNumberFormat="1" applyFont="1" applyFill="1" applyBorder="1" applyAlignment="1" applyProtection="1">
      <alignment horizontal="center" vertical="center" wrapText="1"/>
      <protection/>
    </xf>
    <xf numFmtId="1" fontId="40" fillId="33" borderId="0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left" vertical="center" wrapText="1" indent="1"/>
      <protection/>
    </xf>
    <xf numFmtId="164" fontId="17" fillId="33" borderId="0" xfId="57" applyNumberFormat="1" applyFont="1" applyFill="1" applyBorder="1" applyAlignment="1" applyProtection="1">
      <alignment vertical="center" wrapText="1"/>
      <protection/>
    </xf>
    <xf numFmtId="164" fontId="17" fillId="33" borderId="0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30" fillId="39" borderId="10" xfId="0" applyFont="1" applyFill="1" applyBorder="1" applyAlignment="1" applyProtection="1">
      <alignment vertical="center" wrapText="1"/>
      <protection/>
    </xf>
    <xf numFmtId="0" fontId="30" fillId="39" borderId="0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3" fontId="17" fillId="37" borderId="0" xfId="0" applyNumberFormat="1" applyFont="1" applyFill="1" applyBorder="1" applyAlignment="1" applyProtection="1">
      <alignment horizontal="center" vertical="center" wrapText="1"/>
      <protection/>
    </xf>
    <xf numFmtId="166" fontId="17" fillId="33" borderId="33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3" fontId="17" fillId="33" borderId="57" xfId="0" applyNumberFormat="1" applyFont="1" applyFill="1" applyBorder="1" applyAlignment="1" applyProtection="1">
      <alignment horizontal="center" vertical="center" wrapText="1"/>
      <protection/>
    </xf>
    <xf numFmtId="166" fontId="17" fillId="33" borderId="31" xfId="0" applyNumberFormat="1" applyFont="1" applyFill="1" applyBorder="1" applyAlignment="1" applyProtection="1">
      <alignment horizontal="center" vertical="center" wrapText="1"/>
      <protection/>
    </xf>
    <xf numFmtId="166" fontId="17" fillId="33" borderId="32" xfId="0" applyNumberFormat="1" applyFont="1" applyFill="1" applyBorder="1" applyAlignment="1" applyProtection="1">
      <alignment horizontal="center" vertical="center" wrapText="1"/>
      <protection/>
    </xf>
    <xf numFmtId="0" fontId="19" fillId="33" borderId="60" xfId="0" applyFont="1" applyFill="1" applyBorder="1" applyAlignment="1" applyProtection="1">
      <alignment wrapText="1"/>
      <protection/>
    </xf>
    <xf numFmtId="0" fontId="19" fillId="33" borderId="60" xfId="0" applyFont="1" applyFill="1" applyBorder="1" applyAlignment="1" applyProtection="1">
      <alignment horizontal="left" vertical="center"/>
      <protection/>
    </xf>
    <xf numFmtId="0" fontId="19" fillId="33" borderId="60" xfId="0" applyFont="1" applyFill="1" applyBorder="1" applyAlignment="1" applyProtection="1">
      <alignment vertical="center"/>
      <protection/>
    </xf>
    <xf numFmtId="0" fontId="19" fillId="33" borderId="60" xfId="0" applyFont="1" applyFill="1" applyBorder="1" applyAlignment="1" applyProtection="1">
      <alignment vertical="center" wrapText="1"/>
      <protection/>
    </xf>
    <xf numFmtId="0" fontId="17" fillId="33" borderId="60" xfId="0" applyFont="1" applyFill="1" applyBorder="1" applyAlignment="1" applyProtection="1">
      <alignment vertical="center" wrapText="1"/>
      <protection/>
    </xf>
    <xf numFmtId="0" fontId="17" fillId="33" borderId="58" xfId="0" applyFont="1" applyFill="1" applyBorder="1" applyAlignment="1" applyProtection="1">
      <alignment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 indent="2"/>
      <protection/>
    </xf>
    <xf numFmtId="0" fontId="19" fillId="33" borderId="0" xfId="0" applyFont="1" applyFill="1" applyBorder="1" applyAlignment="1" applyProtection="1">
      <alignment horizontal="left" vertical="center" indent="2"/>
      <protection/>
    </xf>
    <xf numFmtId="0" fontId="19" fillId="33" borderId="0" xfId="0" applyFont="1" applyFill="1" applyBorder="1" applyAlignment="1" applyProtection="1">
      <alignment wrapText="1"/>
      <protection/>
    </xf>
    <xf numFmtId="0" fontId="17" fillId="33" borderId="29" xfId="0" applyFont="1" applyFill="1" applyBorder="1" applyAlignment="1" applyProtection="1">
      <alignment horizontal="left" vertical="center" indent="1"/>
      <protection/>
    </xf>
    <xf numFmtId="0" fontId="17" fillId="33" borderId="29" xfId="0" applyFont="1" applyFill="1" applyBorder="1" applyAlignment="1" applyProtection="1">
      <alignment wrapText="1"/>
      <protection/>
    </xf>
    <xf numFmtId="0" fontId="19" fillId="33" borderId="29" xfId="0" applyFont="1" applyFill="1" applyBorder="1" applyAlignment="1" applyProtection="1">
      <alignment wrapText="1"/>
      <protection/>
    </xf>
    <xf numFmtId="0" fontId="17" fillId="33" borderId="15" xfId="0" applyFont="1" applyFill="1" applyBorder="1" applyAlignment="1" applyProtection="1">
      <alignment wrapText="1"/>
      <protection/>
    </xf>
    <xf numFmtId="0" fontId="17" fillId="33" borderId="57" xfId="0" applyFont="1" applyFill="1" applyBorder="1" applyAlignment="1" applyProtection="1">
      <alignment horizontal="left" vertical="center" indent="1"/>
      <protection/>
    </xf>
    <xf numFmtId="0" fontId="17" fillId="33" borderId="57" xfId="0" applyFont="1" applyFill="1" applyBorder="1" applyAlignment="1" applyProtection="1">
      <alignment wrapText="1"/>
      <protection/>
    </xf>
    <xf numFmtId="0" fontId="19" fillId="33" borderId="57" xfId="0" applyFont="1" applyFill="1" applyBorder="1" applyAlignment="1" applyProtection="1">
      <alignment wrapText="1"/>
      <protection/>
    </xf>
    <xf numFmtId="0" fontId="17" fillId="33" borderId="16" xfId="0" applyFont="1" applyFill="1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19" fillId="33" borderId="44" xfId="0" applyFont="1" applyFill="1" applyBorder="1" applyAlignment="1" applyProtection="1">
      <alignment horizontal="left" vertical="center" indent="1"/>
      <protection/>
    </xf>
    <xf numFmtId="0" fontId="19" fillId="33" borderId="44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horizontal="left" vertical="center" indent="1"/>
      <protection/>
    </xf>
    <xf numFmtId="0" fontId="17" fillId="33" borderId="60" xfId="0" applyFont="1" applyFill="1" applyBorder="1" applyAlignment="1" applyProtection="1">
      <alignment wrapText="1"/>
      <protection/>
    </xf>
    <xf numFmtId="0" fontId="17" fillId="33" borderId="58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wrapText="1"/>
      <protection/>
    </xf>
    <xf numFmtId="3" fontId="19" fillId="33" borderId="60" xfId="0" applyNumberFormat="1" applyFont="1" applyFill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Border="1" applyAlignment="1" applyProtection="1">
      <alignment wrapText="1"/>
      <protection/>
    </xf>
    <xf numFmtId="1" fontId="11" fillId="33" borderId="0" xfId="0" applyNumberFormat="1" applyFont="1" applyFill="1" applyBorder="1" applyAlignment="1">
      <alignment horizontal="center" vertical="top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 horizontal="left" vertical="top" wrapText="1" indent="1"/>
    </xf>
    <xf numFmtId="0" fontId="20" fillId="33" borderId="0" xfId="0" applyFont="1" applyFill="1" applyBorder="1" applyAlignment="1">
      <alignment vertical="center" wrapText="1"/>
    </xf>
    <xf numFmtId="0" fontId="20" fillId="33" borderId="61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4" borderId="63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0" fontId="20" fillId="34" borderId="64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1" fontId="20" fillId="34" borderId="63" xfId="0" applyNumberFormat="1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1" fontId="17" fillId="33" borderId="0" xfId="0" applyNumberFormat="1" applyFont="1" applyFill="1" applyBorder="1" applyAlignment="1">
      <alignment horizontal="left" vertical="top" wrapText="1" indent="1"/>
    </xf>
    <xf numFmtId="0" fontId="2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" fontId="10" fillId="40" borderId="0" xfId="0" applyNumberFormat="1" applyFont="1" applyFill="1" applyBorder="1" applyAlignment="1">
      <alignment horizontal="center" vertical="center" wrapText="1"/>
    </xf>
    <xf numFmtId="3" fontId="10" fillId="40" borderId="0" xfId="0" applyNumberFormat="1" applyFont="1" applyFill="1" applyBorder="1" applyAlignment="1">
      <alignment horizontal="center" vertical="center" wrapText="1"/>
    </xf>
    <xf numFmtId="9" fontId="17" fillId="37" borderId="22" xfId="0" applyNumberFormat="1" applyFont="1" applyFill="1" applyBorder="1" applyAlignment="1" applyProtection="1">
      <alignment vertical="center" wrapText="1"/>
      <protection locked="0"/>
    </xf>
    <xf numFmtId="0" fontId="38" fillId="33" borderId="0" xfId="0" applyFont="1" applyFill="1" applyBorder="1" applyAlignment="1">
      <alignment horizontal="left" vertical="top" wrapText="1"/>
    </xf>
    <xf numFmtId="0" fontId="38" fillId="33" borderId="15" xfId="0" applyFont="1" applyFill="1" applyBorder="1" applyAlignment="1">
      <alignment horizontal="left" vertical="center" wrapText="1" indent="1"/>
    </xf>
    <xf numFmtId="0" fontId="43" fillId="33" borderId="0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41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41" borderId="24" xfId="0" applyFont="1" applyFill="1" applyBorder="1" applyAlignment="1">
      <alignment horizontal="center" vertical="center" wrapText="1"/>
    </xf>
    <xf numFmtId="0" fontId="44" fillId="41" borderId="30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1" fontId="44" fillId="33" borderId="23" xfId="0" applyNumberFormat="1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41" borderId="15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left" vertical="top" wrapText="1"/>
    </xf>
    <xf numFmtId="9" fontId="38" fillId="33" borderId="29" xfId="0" applyNumberFormat="1" applyFont="1" applyFill="1" applyBorder="1" applyAlignment="1" applyProtection="1">
      <alignment horizontal="center" vertical="center" wrapText="1"/>
      <protection/>
    </xf>
    <xf numFmtId="1" fontId="44" fillId="33" borderId="24" xfId="0" applyNumberFormat="1" applyFont="1" applyFill="1" applyBorder="1" applyAlignment="1">
      <alignment horizontal="center" vertical="center" wrapText="1"/>
    </xf>
    <xf numFmtId="1" fontId="43" fillId="33" borderId="25" xfId="0" applyNumberFormat="1" applyFont="1" applyFill="1" applyBorder="1" applyAlignment="1">
      <alignment horizontal="center" vertical="center" wrapText="1"/>
    </xf>
    <xf numFmtId="9" fontId="38" fillId="33" borderId="0" xfId="57" applyFont="1" applyFill="1" applyBorder="1" applyAlignment="1" applyProtection="1">
      <alignment horizontal="center" vertical="center" wrapText="1"/>
      <protection/>
    </xf>
    <xf numFmtId="3" fontId="9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6" xfId="0" applyFont="1" applyFill="1" applyBorder="1" applyAlignment="1">
      <alignment horizontal="left" vertical="center" wrapText="1" inden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1" fontId="44" fillId="33" borderId="31" xfId="0" applyNumberFormat="1" applyFont="1" applyFill="1" applyBorder="1" applyAlignment="1">
      <alignment horizontal="center" vertical="center" wrapText="1"/>
    </xf>
    <xf numFmtId="0" fontId="44" fillId="41" borderId="31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41" borderId="16" xfId="0" applyFont="1" applyFill="1" applyBorder="1" applyAlignment="1">
      <alignment horizontal="center" vertical="center" wrapText="1"/>
    </xf>
    <xf numFmtId="9" fontId="38" fillId="33" borderId="57" xfId="0" applyNumberFormat="1" applyFont="1" applyFill="1" applyBorder="1" applyAlignment="1" applyProtection="1">
      <alignment horizontal="center" vertical="center" wrapText="1"/>
      <protection/>
    </xf>
    <xf numFmtId="3" fontId="9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33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left" vertical="top" wrapText="1"/>
    </xf>
    <xf numFmtId="0" fontId="45" fillId="33" borderId="48" xfId="0" applyFont="1" applyFill="1" applyBorder="1" applyAlignment="1">
      <alignment horizontal="left" vertical="top" wrapText="1"/>
    </xf>
    <xf numFmtId="0" fontId="44" fillId="33" borderId="37" xfId="0" applyFont="1" applyFill="1" applyBorder="1" applyAlignment="1">
      <alignment horizontal="center" vertical="center" wrapText="1"/>
    </xf>
    <xf numFmtId="1" fontId="44" fillId="33" borderId="36" xfId="0" applyNumberFormat="1" applyFont="1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41" borderId="3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left" vertical="center" wrapText="1" inden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54" xfId="0" applyFont="1" applyFill="1" applyBorder="1" applyAlignment="1">
      <alignment horizontal="center" vertical="center" wrapText="1"/>
    </xf>
    <xf numFmtId="0" fontId="43" fillId="33" borderId="45" xfId="0" applyFont="1" applyFill="1" applyBorder="1" applyAlignment="1">
      <alignment horizontal="center" vertical="center" wrapText="1"/>
    </xf>
    <xf numFmtId="1" fontId="44" fillId="33" borderId="41" xfId="0" applyNumberFormat="1" applyFont="1" applyFill="1" applyBorder="1" applyAlignment="1">
      <alignment horizontal="center" vertical="center" wrapText="1"/>
    </xf>
    <xf numFmtId="0" fontId="44" fillId="41" borderId="41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4" fillId="41" borderId="17" xfId="0" applyFont="1" applyFill="1" applyBorder="1" applyAlignment="1">
      <alignment horizontal="center" vertical="center" wrapText="1"/>
    </xf>
    <xf numFmtId="9" fontId="38" fillId="33" borderId="44" xfId="0" applyNumberFormat="1" applyFont="1" applyFill="1" applyBorder="1" applyAlignment="1" applyProtection="1">
      <alignment horizontal="center" vertical="center" wrapText="1"/>
      <protection/>
    </xf>
    <xf numFmtId="1" fontId="44" fillId="33" borderId="54" xfId="0" applyNumberFormat="1" applyFont="1" applyFill="1" applyBorder="1" applyAlignment="1">
      <alignment horizontal="center" vertical="center" wrapText="1"/>
    </xf>
    <xf numFmtId="1" fontId="43" fillId="33" borderId="45" xfId="0" applyNumberFormat="1" applyFont="1" applyFill="1" applyBorder="1" applyAlignment="1">
      <alignment horizontal="center" vertical="center" wrapText="1"/>
    </xf>
    <xf numFmtId="1" fontId="44" fillId="33" borderId="64" xfId="0" applyNumberFormat="1" applyFont="1" applyFill="1" applyBorder="1" applyAlignment="1">
      <alignment horizontal="center" vertical="center" wrapText="1"/>
    </xf>
    <xf numFmtId="3" fontId="9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top" wrapText="1"/>
    </xf>
    <xf numFmtId="1" fontId="10" fillId="33" borderId="0" xfId="0" applyNumberFormat="1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 applyProtection="1">
      <alignment horizontal="left" vertical="top" wrapText="1"/>
      <protection/>
    </xf>
    <xf numFmtId="0" fontId="17" fillId="33" borderId="0" xfId="0" applyFont="1" applyFill="1" applyBorder="1" applyAlignment="1" applyProtection="1">
      <alignment horizontal="left" vertical="top" wrapText="1"/>
      <protection/>
    </xf>
    <xf numFmtId="3" fontId="17" fillId="33" borderId="0" xfId="0" applyNumberFormat="1" applyFont="1" applyFill="1" applyAlignment="1" applyProtection="1">
      <alignment horizontal="left" vertical="top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46" fillId="33" borderId="0" xfId="0" applyFont="1" applyFill="1" applyAlignment="1">
      <alignment/>
    </xf>
    <xf numFmtId="0" fontId="41" fillId="33" borderId="6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3" fontId="41" fillId="33" borderId="60" xfId="0" applyNumberFormat="1" applyFont="1" applyFill="1" applyBorder="1" applyAlignment="1" applyProtection="1">
      <alignment horizontal="center" vertical="center" wrapText="1"/>
      <protection/>
    </xf>
    <xf numFmtId="0" fontId="17" fillId="33" borderId="68" xfId="0" applyFont="1" applyFill="1" applyBorder="1" applyAlignment="1" applyProtection="1">
      <alignment horizontal="left" vertical="top" wrapText="1"/>
      <protection/>
    </xf>
    <xf numFmtId="0" fontId="31" fillId="33" borderId="19" xfId="0" applyFont="1" applyFill="1" applyBorder="1" applyAlignment="1" applyProtection="1">
      <alignment horizontal="center" vertical="center" wrapText="1"/>
      <protection/>
    </xf>
    <xf numFmtId="0" fontId="31" fillId="33" borderId="46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1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8" fillId="34" borderId="45" xfId="0" applyFont="1" applyFill="1" applyBorder="1" applyAlignment="1" applyProtection="1">
      <alignment horizontal="center" vertical="center" wrapText="1"/>
      <protection/>
    </xf>
    <xf numFmtId="3" fontId="8" fillId="34" borderId="43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1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 vertical="center" wrapText="1"/>
      <protection/>
    </xf>
    <xf numFmtId="3" fontId="41" fillId="33" borderId="0" xfId="0" applyNumberFormat="1" applyFont="1" applyFill="1" applyBorder="1" applyAlignment="1" applyProtection="1">
      <alignment horizontal="left" vertical="center" wrapText="1"/>
      <protection/>
    </xf>
    <xf numFmtId="1" fontId="17" fillId="33" borderId="29" xfId="0" applyNumberFormat="1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165" fontId="17" fillId="33" borderId="30" xfId="0" applyNumberFormat="1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7" borderId="69" xfId="0" applyFont="1" applyFill="1" applyBorder="1" applyAlignment="1" applyProtection="1">
      <alignment horizontal="center" vertical="center" wrapText="1"/>
      <protection locked="0"/>
    </xf>
    <xf numFmtId="0" fontId="17" fillId="37" borderId="70" xfId="0" applyFont="1" applyFill="1" applyBorder="1" applyAlignment="1" applyProtection="1">
      <alignment horizontal="center" vertical="center" wrapText="1"/>
      <protection locked="0"/>
    </xf>
    <xf numFmtId="0" fontId="17" fillId="37" borderId="71" xfId="0" applyFont="1" applyFill="1" applyBorder="1" applyAlignment="1" applyProtection="1">
      <alignment horizontal="center" vertical="center" wrapText="1"/>
      <protection locked="0"/>
    </xf>
    <xf numFmtId="164" fontId="17" fillId="33" borderId="25" xfId="57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  <xf numFmtId="166" fontId="17" fillId="33" borderId="23" xfId="0" applyNumberFormat="1" applyFont="1" applyFill="1" applyBorder="1" applyAlignment="1" applyProtection="1">
      <alignment horizontal="center" vertical="center" wrapText="1"/>
      <protection/>
    </xf>
    <xf numFmtId="0" fontId="17" fillId="33" borderId="31" xfId="0" applyFont="1" applyFill="1" applyBorder="1" applyAlignment="1" applyProtection="1">
      <alignment vertical="center" wrapText="1"/>
      <protection/>
    </xf>
    <xf numFmtId="165" fontId="17" fillId="33" borderId="73" xfId="0" applyNumberFormat="1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vertical="center" wrapText="1"/>
      <protection/>
    </xf>
    <xf numFmtId="0" fontId="17" fillId="37" borderId="74" xfId="0" applyFont="1" applyFill="1" applyBorder="1" applyAlignment="1" applyProtection="1">
      <alignment horizontal="center" vertical="center" wrapText="1"/>
      <protection locked="0"/>
    </xf>
    <xf numFmtId="0" fontId="17" fillId="37" borderId="32" xfId="0" applyFont="1" applyFill="1" applyBorder="1" applyAlignment="1" applyProtection="1">
      <alignment horizontal="center" vertical="center" wrapText="1"/>
      <protection locked="0"/>
    </xf>
    <xf numFmtId="0" fontId="17" fillId="37" borderId="33" xfId="0" applyFont="1" applyFill="1" applyBorder="1" applyAlignment="1" applyProtection="1">
      <alignment horizontal="center" vertical="center" wrapText="1"/>
      <protection locked="0"/>
    </xf>
    <xf numFmtId="1" fontId="17" fillId="33" borderId="57" xfId="0" applyNumberFormat="1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 applyProtection="1">
      <alignment horizontal="left" vertical="center" wrapText="1" indent="3"/>
      <protection/>
    </xf>
    <xf numFmtId="1" fontId="17" fillId="33" borderId="44" xfId="0" applyNumberFormat="1" applyFont="1" applyFill="1" applyBorder="1" applyAlignment="1" applyProtection="1">
      <alignment horizontal="center" vertical="center" wrapText="1"/>
      <protection/>
    </xf>
    <xf numFmtId="0" fontId="17" fillId="33" borderId="41" xfId="0" applyFont="1" applyFill="1" applyBorder="1" applyAlignment="1" applyProtection="1">
      <alignment vertical="center" wrapText="1"/>
      <protection/>
    </xf>
    <xf numFmtId="165" fontId="17" fillId="33" borderId="40" xfId="0" applyNumberFormat="1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vertical="center" wrapText="1"/>
      <protection/>
    </xf>
    <xf numFmtId="0" fontId="17" fillId="37" borderId="72" xfId="0" applyFont="1" applyFill="1" applyBorder="1" applyAlignment="1" applyProtection="1">
      <alignment horizontal="center" vertical="center" wrapText="1"/>
      <protection locked="0"/>
    </xf>
    <xf numFmtId="0" fontId="17" fillId="37" borderId="54" xfId="0" applyFont="1" applyFill="1" applyBorder="1" applyAlignment="1" applyProtection="1">
      <alignment horizontal="center" vertical="center" wrapText="1"/>
      <protection locked="0"/>
    </xf>
    <xf numFmtId="0" fontId="17" fillId="37" borderId="45" xfId="0" applyFont="1" applyFill="1" applyBorder="1" applyAlignment="1" applyProtection="1">
      <alignment horizontal="center" vertical="center" wrapText="1"/>
      <protection locked="0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164" fontId="17" fillId="33" borderId="45" xfId="57" applyNumberFormat="1" applyFont="1" applyFill="1" applyBorder="1" applyAlignment="1" applyProtection="1">
      <alignment horizontal="center" vertical="center" wrapText="1"/>
      <protection/>
    </xf>
    <xf numFmtId="165" fontId="17" fillId="33" borderId="41" xfId="0" applyNumberFormat="1" applyFont="1" applyFill="1" applyBorder="1" applyAlignment="1" applyProtection="1">
      <alignment horizontal="center" vertical="center" wrapText="1"/>
      <protection/>
    </xf>
    <xf numFmtId="165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17" fillId="33" borderId="16" xfId="0" applyFont="1" applyFill="1" applyBorder="1" applyAlignment="1" applyProtection="1">
      <alignment horizontal="left" vertical="center" wrapText="1"/>
      <protection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17" fillId="33" borderId="17" xfId="0" applyFont="1" applyFill="1" applyBorder="1" applyAlignment="1" applyProtection="1">
      <alignment horizontal="left" vertical="center" wrapText="1"/>
      <protection/>
    </xf>
    <xf numFmtId="0" fontId="38" fillId="33" borderId="0" xfId="0" applyFont="1" applyFill="1" applyBorder="1" applyAlignment="1" applyProtection="1">
      <alignment horizontal="left" vertical="top" wrapText="1"/>
      <protection/>
    </xf>
    <xf numFmtId="0" fontId="38" fillId="33" borderId="0" xfId="0" applyFont="1" applyFill="1" applyAlignment="1" applyProtection="1">
      <alignment horizontal="left" vertical="top" wrapText="1"/>
      <protection/>
    </xf>
    <xf numFmtId="0" fontId="17" fillId="33" borderId="60" xfId="0" applyFont="1" applyFill="1" applyBorder="1" applyAlignment="1" applyProtection="1">
      <alignment horizontal="center" vertical="top" wrapText="1"/>
      <protection/>
    </xf>
    <xf numFmtId="0" fontId="17" fillId="33" borderId="60" xfId="0" applyFont="1" applyFill="1" applyBorder="1" applyAlignment="1" applyProtection="1">
      <alignment horizontal="center" vertical="center" wrapText="1"/>
      <protection/>
    </xf>
    <xf numFmtId="0" fontId="17" fillId="33" borderId="60" xfId="0" applyFont="1" applyFill="1" applyBorder="1" applyAlignment="1" applyProtection="1">
      <alignment horizontal="left" vertical="center" wrapText="1"/>
      <protection/>
    </xf>
    <xf numFmtId="1" fontId="17" fillId="33" borderId="60" xfId="0" applyNumberFormat="1" applyFont="1" applyFill="1" applyBorder="1" applyAlignment="1" applyProtection="1">
      <alignment horizontal="center" vertical="center" wrapText="1"/>
      <protection/>
    </xf>
    <xf numFmtId="3" fontId="17" fillId="33" borderId="60" xfId="0" applyNumberFormat="1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vertical="center" wrapText="1"/>
      <protection/>
    </xf>
    <xf numFmtId="0" fontId="17" fillId="33" borderId="46" xfId="0" applyFont="1" applyFill="1" applyBorder="1" applyAlignment="1" applyProtection="1">
      <alignment horizontal="center" vertical="center" wrapText="1"/>
      <protection/>
    </xf>
    <xf numFmtId="165" fontId="17" fillId="33" borderId="0" xfId="0" applyNumberFormat="1" applyFont="1" applyFill="1" applyAlignment="1" applyProtection="1">
      <alignment horizontal="left" vertical="top" wrapText="1"/>
      <protection/>
    </xf>
    <xf numFmtId="0" fontId="17" fillId="33" borderId="58" xfId="0" applyFont="1" applyFill="1" applyBorder="1" applyAlignment="1" applyProtection="1">
      <alignment horizontal="left" vertical="center" wrapText="1" indent="1"/>
      <protection/>
    </xf>
    <xf numFmtId="0" fontId="17" fillId="33" borderId="59" xfId="0" applyFont="1" applyFill="1" applyBorder="1" applyAlignment="1" applyProtection="1">
      <alignment horizontal="left" vertical="center" wrapText="1"/>
      <protection/>
    </xf>
    <xf numFmtId="165" fontId="17" fillId="33" borderId="65" xfId="0" applyNumberFormat="1" applyFont="1" applyFill="1" applyBorder="1" applyAlignment="1" applyProtection="1">
      <alignment horizontal="center" vertical="center" wrapText="1"/>
      <protection/>
    </xf>
    <xf numFmtId="0" fontId="17" fillId="33" borderId="58" xfId="0" applyFont="1" applyFill="1" applyBorder="1" applyAlignment="1" applyProtection="1">
      <alignment horizontal="left" vertical="center" wrapText="1"/>
      <protection/>
    </xf>
    <xf numFmtId="0" fontId="17" fillId="37" borderId="20" xfId="0" applyFont="1" applyFill="1" applyBorder="1" applyAlignment="1" applyProtection="1">
      <alignment horizontal="center" vertical="center" wrapText="1"/>
      <protection locked="0"/>
    </xf>
    <xf numFmtId="0" fontId="17" fillId="37" borderId="21" xfId="0" applyFont="1" applyFill="1" applyBorder="1" applyAlignment="1" applyProtection="1">
      <alignment horizontal="center" vertical="center" wrapText="1"/>
      <protection locked="0"/>
    </xf>
    <xf numFmtId="0" fontId="17" fillId="37" borderId="22" xfId="0" applyFont="1" applyFill="1" applyBorder="1" applyAlignment="1" applyProtection="1">
      <alignment horizontal="center" vertical="center" wrapText="1"/>
      <protection locked="0"/>
    </xf>
    <xf numFmtId="164" fontId="17" fillId="33" borderId="42" xfId="57" applyNumberFormat="1" applyFont="1" applyFill="1" applyBorder="1" applyAlignment="1" applyProtection="1">
      <alignment horizontal="center" vertical="center" wrapText="1"/>
      <protection/>
    </xf>
    <xf numFmtId="165" fontId="17" fillId="33" borderId="59" xfId="0" applyNumberFormat="1" applyFont="1" applyFill="1" applyBorder="1" applyAlignment="1" applyProtection="1">
      <alignment horizontal="center" vertical="center" wrapText="1"/>
      <protection/>
    </xf>
    <xf numFmtId="0" fontId="17" fillId="33" borderId="75" xfId="0" applyFont="1" applyFill="1" applyBorder="1" applyAlignment="1" applyProtection="1">
      <alignment vertical="center" wrapText="1"/>
      <protection/>
    </xf>
    <xf numFmtId="3" fontId="17" fillId="33" borderId="60" xfId="0" applyNumberFormat="1" applyFont="1" applyFill="1" applyBorder="1" applyAlignment="1" applyProtection="1">
      <alignment vertical="center" wrapText="1"/>
      <protection/>
    </xf>
    <xf numFmtId="0" fontId="49" fillId="33" borderId="56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3" fontId="49" fillId="33" borderId="56" xfId="0" applyNumberFormat="1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left" vertical="center" indent="1"/>
      <protection/>
    </xf>
    <xf numFmtId="3" fontId="49" fillId="33" borderId="0" xfId="0" applyNumberFormat="1" applyFont="1" applyFill="1" applyBorder="1" applyAlignment="1" applyProtection="1">
      <alignment/>
      <protection/>
    </xf>
    <xf numFmtId="0" fontId="17" fillId="33" borderId="76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7" fillId="33" borderId="15" xfId="0" applyFont="1" applyFill="1" applyBorder="1" applyAlignment="1" applyProtection="1">
      <alignment vertical="center" wrapText="1"/>
      <protection/>
    </xf>
    <xf numFmtId="0" fontId="47" fillId="33" borderId="17" xfId="0" applyFont="1" applyFill="1" applyBorder="1" applyAlignment="1" applyProtection="1">
      <alignment horizontal="left" vertical="center" wrapText="1" indent="3"/>
      <protection/>
    </xf>
    <xf numFmtId="0" fontId="17" fillId="33" borderId="0" xfId="0" applyFont="1" applyFill="1" applyAlignment="1" applyProtection="1">
      <alignment vertical="top" wrapText="1"/>
      <protection/>
    </xf>
    <xf numFmtId="0" fontId="41" fillId="33" borderId="56" xfId="0" applyFont="1" applyFill="1" applyBorder="1" applyAlignment="1" applyProtection="1">
      <alignment horizontal="left" vertical="center" wrapText="1"/>
      <protection/>
    </xf>
    <xf numFmtId="3" fontId="41" fillId="33" borderId="56" xfId="0" applyNumberFormat="1" applyFont="1" applyFill="1" applyBorder="1" applyAlignment="1" applyProtection="1">
      <alignment horizontal="left" vertical="center" wrapText="1"/>
      <protection/>
    </xf>
    <xf numFmtId="168" fontId="1" fillId="33" borderId="29" xfId="42" applyNumberFormat="1" applyFont="1" applyFill="1" applyBorder="1" applyAlignment="1" applyProtection="1">
      <alignment horizontal="center" vertical="center" wrapText="1"/>
      <protection/>
    </xf>
    <xf numFmtId="168" fontId="1" fillId="33" borderId="57" xfId="42" applyNumberFormat="1" applyFont="1" applyFill="1" applyBorder="1" applyAlignment="1" applyProtection="1">
      <alignment horizontal="center" vertical="center" wrapText="1"/>
      <protection/>
    </xf>
    <xf numFmtId="3" fontId="1" fillId="33" borderId="57" xfId="42" applyNumberFormat="1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left" vertical="center" wrapText="1" indent="3"/>
      <protection/>
    </xf>
    <xf numFmtId="1" fontId="17" fillId="33" borderId="0" xfId="0" applyNumberFormat="1" applyFont="1" applyFill="1" applyAlignment="1" applyProtection="1">
      <alignment horizontal="left" vertical="top" wrapText="1"/>
      <protection/>
    </xf>
    <xf numFmtId="1" fontId="17" fillId="33" borderId="0" xfId="0" applyNumberFormat="1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top" indent="1"/>
    </xf>
    <xf numFmtId="0" fontId="5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indent="1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left" vertical="top" indent="1"/>
    </xf>
    <xf numFmtId="0" fontId="51" fillId="41" borderId="0" xfId="0" applyFont="1" applyFill="1" applyBorder="1" applyAlignment="1">
      <alignment horizontal="center" vertical="top"/>
    </xf>
    <xf numFmtId="0" fontId="51" fillId="42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horizontal="left" vertical="top"/>
    </xf>
    <xf numFmtId="0" fontId="51" fillId="38" borderId="0" xfId="0" applyFont="1" applyFill="1" applyBorder="1" applyAlignment="1">
      <alignment horizontal="left" vertical="top" indent="1"/>
    </xf>
    <xf numFmtId="0" fontId="51" fillId="43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left" vertical="top" inden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3" fontId="60" fillId="44" borderId="77" xfId="0" applyNumberFormat="1" applyFont="1" applyFill="1" applyBorder="1" applyAlignment="1">
      <alignment vertical="center"/>
    </xf>
    <xf numFmtId="0" fontId="63" fillId="0" borderId="78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4" fillId="41" borderId="79" xfId="0" applyFont="1" applyFill="1" applyBorder="1" applyAlignment="1">
      <alignment vertical="center"/>
    </xf>
    <xf numFmtId="0" fontId="0" fillId="41" borderId="79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65" fillId="41" borderId="79" xfId="0" applyFont="1" applyFill="1" applyBorder="1" applyAlignment="1">
      <alignment horizontal="left" vertical="center" wrapText="1"/>
    </xf>
    <xf numFmtId="0" fontId="66" fillId="41" borderId="79" xfId="0" applyFont="1" applyFill="1" applyBorder="1" applyAlignment="1">
      <alignment horizontal="center" vertical="center"/>
    </xf>
    <xf numFmtId="0" fontId="64" fillId="41" borderId="79" xfId="0" applyFont="1" applyFill="1" applyBorder="1" applyAlignment="1">
      <alignment horizontal="center" vertical="center"/>
    </xf>
    <xf numFmtId="0" fontId="67" fillId="41" borderId="79" xfId="0" applyFont="1" applyFill="1" applyBorder="1" applyAlignment="1">
      <alignment horizontal="center" vertical="center"/>
    </xf>
    <xf numFmtId="0" fontId="69" fillId="0" borderId="79" xfId="0" applyFont="1" applyBorder="1" applyAlignment="1">
      <alignment vertical="center"/>
    </xf>
    <xf numFmtId="0" fontId="66" fillId="0" borderId="79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3" fontId="69" fillId="0" borderId="79" xfId="0" applyNumberFormat="1" applyFont="1" applyBorder="1" applyAlignment="1">
      <alignment horizontal="center" vertical="center"/>
    </xf>
    <xf numFmtId="0" fontId="66" fillId="33" borderId="79" xfId="0" applyFont="1" applyFill="1" applyBorder="1" applyAlignment="1">
      <alignment vertical="center"/>
    </xf>
    <xf numFmtId="0" fontId="66" fillId="33" borderId="79" xfId="0" applyFont="1" applyFill="1" applyBorder="1" applyAlignment="1">
      <alignment horizontal="center" vertical="center"/>
    </xf>
    <xf numFmtId="3" fontId="65" fillId="41" borderId="79" xfId="0" applyNumberFormat="1" applyFont="1" applyFill="1" applyBorder="1" applyAlignment="1">
      <alignment horizontal="center" vertical="center"/>
    </xf>
    <xf numFmtId="0" fontId="69" fillId="33" borderId="79" xfId="0" applyFont="1" applyFill="1" applyBorder="1" applyAlignment="1">
      <alignment horizontal="right" vertical="center"/>
    </xf>
    <xf numFmtId="9" fontId="65" fillId="44" borderId="79" xfId="0" applyNumberFormat="1" applyFont="1" applyFill="1" applyBorder="1" applyAlignment="1">
      <alignment horizontal="center" vertical="center"/>
    </xf>
    <xf numFmtId="3" fontId="69" fillId="44" borderId="79" xfId="0" applyNumberFormat="1" applyFont="1" applyFill="1" applyBorder="1" applyAlignment="1" applyProtection="1">
      <alignment horizontal="center" vertical="center"/>
      <protection locked="0"/>
    </xf>
    <xf numFmtId="9" fontId="69" fillId="0" borderId="79" xfId="0" applyNumberFormat="1" applyFont="1" applyBorder="1" applyAlignment="1">
      <alignment horizontal="center" vertical="center"/>
    </xf>
    <xf numFmtId="164" fontId="65" fillId="41" borderId="79" xfId="0" applyNumberFormat="1" applyFont="1" applyFill="1" applyBorder="1" applyAlignment="1">
      <alignment horizontal="center" vertical="center"/>
    </xf>
    <xf numFmtId="0" fontId="70" fillId="33" borderId="60" xfId="0" applyFont="1" applyFill="1" applyBorder="1" applyAlignment="1">
      <alignment horizontal="right" vertical="center"/>
    </xf>
    <xf numFmtId="0" fontId="67" fillId="0" borderId="60" xfId="0" applyFont="1" applyFill="1" applyBorder="1" applyAlignment="1">
      <alignment horizontal="center" vertical="center"/>
    </xf>
    <xf numFmtId="0" fontId="71" fillId="0" borderId="6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9" fillId="41" borderId="79" xfId="0" applyFont="1" applyFill="1" applyBorder="1" applyAlignment="1">
      <alignment vertical="center"/>
    </xf>
    <xf numFmtId="0" fontId="64" fillId="0" borderId="79" xfId="0" applyFont="1" applyBorder="1" applyAlignment="1">
      <alignment vertical="center"/>
    </xf>
    <xf numFmtId="0" fontId="64" fillId="33" borderId="79" xfId="0" applyFont="1" applyFill="1" applyBorder="1" applyAlignment="1">
      <alignment horizontal="left" vertical="center"/>
    </xf>
    <xf numFmtId="9" fontId="67" fillId="44" borderId="79" xfId="0" applyNumberFormat="1" applyFont="1" applyFill="1" applyBorder="1" applyAlignment="1">
      <alignment horizontal="center" vertical="center"/>
    </xf>
    <xf numFmtId="0" fontId="69" fillId="0" borderId="79" xfId="0" applyFont="1" applyFill="1" applyBorder="1" applyAlignment="1">
      <alignment horizontal="center" vertical="center"/>
    </xf>
    <xf numFmtId="0" fontId="69" fillId="0" borderId="60" xfId="0" applyFont="1" applyBorder="1" applyAlignment="1">
      <alignment vertical="center"/>
    </xf>
    <xf numFmtId="0" fontId="69" fillId="33" borderId="60" xfId="0" applyFont="1" applyFill="1" applyBorder="1" applyAlignment="1">
      <alignment horizontal="left" vertical="center" wrapText="1"/>
    </xf>
    <xf numFmtId="3" fontId="69" fillId="0" borderId="79" xfId="0" applyNumberFormat="1" applyFont="1" applyFill="1" applyBorder="1" applyAlignment="1">
      <alignment horizontal="center" vertical="center"/>
    </xf>
    <xf numFmtId="0" fontId="72" fillId="0" borderId="79" xfId="0" applyFont="1" applyFill="1" applyBorder="1" applyAlignment="1">
      <alignment horizontal="left" vertical="center"/>
    </xf>
    <xf numFmtId="9" fontId="69" fillId="44" borderId="79" xfId="0" applyNumberFormat="1" applyFont="1" applyFill="1" applyBorder="1" applyAlignment="1">
      <alignment horizontal="center" vertical="center"/>
    </xf>
    <xf numFmtId="0" fontId="69" fillId="0" borderId="79" xfId="0" applyFont="1" applyFill="1" applyBorder="1" applyAlignment="1">
      <alignment vertical="center"/>
    </xf>
    <xf numFmtId="0" fontId="69" fillId="0" borderId="60" xfId="0" applyFont="1" applyBorder="1" applyAlignment="1">
      <alignment vertical="center" wrapText="1"/>
    </xf>
    <xf numFmtId="0" fontId="70" fillId="0" borderId="60" xfId="0" applyFont="1" applyBorder="1" applyAlignment="1">
      <alignment vertical="center"/>
    </xf>
    <xf numFmtId="0" fontId="70" fillId="0" borderId="79" xfId="0" applyFont="1" applyBorder="1" applyAlignment="1">
      <alignment vertical="center"/>
    </xf>
    <xf numFmtId="0" fontId="70" fillId="33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9" fillId="0" borderId="56" xfId="0" applyFont="1" applyBorder="1" applyAlignment="1">
      <alignment horizontal="left" vertical="center" wrapText="1"/>
    </xf>
    <xf numFmtId="0" fontId="70" fillId="0" borderId="56" xfId="0" applyFont="1" applyBorder="1" applyAlignment="1">
      <alignment vertical="center"/>
    </xf>
    <xf numFmtId="0" fontId="65" fillId="0" borderId="79" xfId="0" applyFont="1" applyBorder="1" applyAlignment="1">
      <alignment vertical="center"/>
    </xf>
    <xf numFmtId="1" fontId="69" fillId="44" borderId="79" xfId="0" applyNumberFormat="1" applyFont="1" applyFill="1" applyBorder="1" applyAlignment="1" applyProtection="1">
      <alignment horizontal="center" vertical="center"/>
      <protection locked="0"/>
    </xf>
    <xf numFmtId="1" fontId="69" fillId="0" borderId="79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left" vertical="center" wrapText="1"/>
    </xf>
    <xf numFmtId="9" fontId="65" fillId="44" borderId="79" xfId="57" applyFont="1" applyFill="1" applyBorder="1" applyAlignment="1" applyProtection="1">
      <alignment horizontal="center" vertical="center"/>
      <protection/>
    </xf>
    <xf numFmtId="1" fontId="65" fillId="41" borderId="79" xfId="0" applyNumberFormat="1" applyFont="1" applyFill="1" applyBorder="1" applyAlignment="1">
      <alignment horizontal="center" vertical="center"/>
    </xf>
    <xf numFmtId="0" fontId="58" fillId="0" borderId="79" xfId="0" applyFont="1" applyBorder="1" applyAlignment="1">
      <alignment vertical="center"/>
    </xf>
    <xf numFmtId="0" fontId="0" fillId="0" borderId="79" xfId="0" applyBorder="1" applyAlignment="1">
      <alignment vertical="center"/>
    </xf>
    <xf numFmtId="164" fontId="69" fillId="0" borderId="79" xfId="57" applyNumberFormat="1" applyFont="1" applyFill="1" applyBorder="1" applyAlignment="1" applyProtection="1">
      <alignment horizontal="center" vertical="center"/>
      <protection/>
    </xf>
    <xf numFmtId="164" fontId="65" fillId="41" borderId="79" xfId="57" applyNumberFormat="1" applyFont="1" applyFill="1" applyBorder="1" applyAlignment="1" applyProtection="1">
      <alignment horizontal="center" vertical="center"/>
      <protection/>
    </xf>
    <xf numFmtId="0" fontId="58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69" fillId="0" borderId="80" xfId="0" applyFont="1" applyBorder="1" applyAlignment="1">
      <alignment vertical="center" wrapText="1"/>
    </xf>
    <xf numFmtId="0" fontId="70" fillId="0" borderId="60" xfId="0" applyFont="1" applyBorder="1" applyAlignment="1">
      <alignment horizontal="left" vertical="center"/>
    </xf>
    <xf numFmtId="0" fontId="65" fillId="41" borderId="81" xfId="0" applyFont="1" applyFill="1" applyBorder="1" applyAlignment="1">
      <alignment horizontal="left" vertical="center" wrapText="1"/>
    </xf>
    <xf numFmtId="0" fontId="64" fillId="41" borderId="82" xfId="0" applyFont="1" applyFill="1" applyBorder="1" applyAlignment="1">
      <alignment horizontal="center" vertical="center"/>
    </xf>
    <xf numFmtId="0" fontId="64" fillId="41" borderId="82" xfId="0" applyFont="1" applyFill="1" applyBorder="1" applyAlignment="1">
      <alignment vertical="center"/>
    </xf>
    <xf numFmtId="0" fontId="64" fillId="41" borderId="83" xfId="0" applyFont="1" applyFill="1" applyBorder="1" applyAlignment="1">
      <alignment vertical="center"/>
    </xf>
    <xf numFmtId="0" fontId="69" fillId="33" borderId="84" xfId="0" applyFont="1" applyFill="1" applyBorder="1" applyAlignment="1">
      <alignment horizontal="right" vertical="center"/>
    </xf>
    <xf numFmtId="9" fontId="65" fillId="0" borderId="85" xfId="57" applyFont="1" applyFill="1" applyBorder="1" applyAlignment="1" applyProtection="1">
      <alignment horizontal="center" vertical="center"/>
      <protection/>
    </xf>
    <xf numFmtId="3" fontId="69" fillId="0" borderId="79" xfId="0" applyNumberFormat="1" applyFont="1" applyFill="1" applyBorder="1" applyAlignment="1" applyProtection="1">
      <alignment horizontal="center" vertical="center"/>
      <protection locked="0"/>
    </xf>
    <xf numFmtId="166" fontId="69" fillId="0" borderId="79" xfId="0" applyNumberFormat="1" applyFont="1" applyBorder="1" applyAlignment="1">
      <alignment horizontal="center" vertical="center"/>
    </xf>
    <xf numFmtId="0" fontId="67" fillId="0" borderId="79" xfId="0" applyFont="1" applyBorder="1" applyAlignment="1">
      <alignment vertical="center"/>
    </xf>
    <xf numFmtId="4" fontId="67" fillId="0" borderId="79" xfId="0" applyNumberFormat="1" applyFont="1" applyBorder="1" applyAlignment="1">
      <alignment horizontal="center" vertical="center"/>
    </xf>
    <xf numFmtId="0" fontId="70" fillId="33" borderId="0" xfId="0" applyFont="1" applyFill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65" fillId="41" borderId="79" xfId="0" applyFont="1" applyFill="1" applyBorder="1" applyAlignment="1">
      <alignment horizontal="center"/>
    </xf>
    <xf numFmtId="0" fontId="65" fillId="41" borderId="79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79" xfId="0" applyFont="1" applyBorder="1" applyAlignment="1">
      <alignment/>
    </xf>
    <xf numFmtId="0" fontId="65" fillId="0" borderId="79" xfId="0" applyFont="1" applyBorder="1" applyAlignment="1">
      <alignment horizontal="center"/>
    </xf>
    <xf numFmtId="3" fontId="69" fillId="0" borderId="79" xfId="0" applyNumberFormat="1" applyFont="1" applyBorder="1" applyAlignment="1">
      <alignment horizontal="center"/>
    </xf>
    <xf numFmtId="3" fontId="65" fillId="41" borderId="79" xfId="0" applyNumberFormat="1" applyFont="1" applyFill="1" applyBorder="1" applyAlignment="1">
      <alignment horizontal="center"/>
    </xf>
    <xf numFmtId="3" fontId="69" fillId="33" borderId="79" xfId="0" applyNumberFormat="1" applyFont="1" applyFill="1" applyBorder="1" applyAlignment="1">
      <alignment horizontal="center"/>
    </xf>
    <xf numFmtId="3" fontId="69" fillId="0" borderId="79" xfId="57" applyNumberFormat="1" applyFont="1" applyFill="1" applyBorder="1" applyAlignment="1" applyProtection="1">
      <alignment horizontal="center"/>
      <protection/>
    </xf>
    <xf numFmtId="3" fontId="65" fillId="41" borderId="79" xfId="57" applyNumberFormat="1" applyFont="1" applyFill="1" applyBorder="1" applyAlignment="1" applyProtection="1">
      <alignment horizontal="center"/>
      <protection/>
    </xf>
    <xf numFmtId="0" fontId="69" fillId="33" borderId="79" xfId="0" applyFont="1" applyFill="1" applyBorder="1" applyAlignment="1">
      <alignment horizontal="right"/>
    </xf>
    <xf numFmtId="9" fontId="65" fillId="44" borderId="79" xfId="57" applyFont="1" applyFill="1" applyBorder="1" applyAlignment="1" applyProtection="1">
      <alignment/>
      <protection/>
    </xf>
    <xf numFmtId="164" fontId="69" fillId="0" borderId="79" xfId="57" applyNumberFormat="1" applyFont="1" applyFill="1" applyBorder="1" applyAlignment="1" applyProtection="1">
      <alignment horizontal="center"/>
      <protection/>
    </xf>
    <xf numFmtId="164" fontId="65" fillId="41" borderId="79" xfId="57" applyNumberFormat="1" applyFont="1" applyFill="1" applyBorder="1" applyAlignment="1" applyProtection="1">
      <alignment horizontal="center"/>
      <protection/>
    </xf>
    <xf numFmtId="9" fontId="69" fillId="0" borderId="0" xfId="0" applyNumberFormat="1" applyFont="1" applyFill="1" applyBorder="1" applyAlignment="1">
      <alignment horizontal="right"/>
    </xf>
    <xf numFmtId="9" fontId="65" fillId="33" borderId="0" xfId="57" applyFont="1" applyFill="1" applyBorder="1" applyAlignment="1" applyProtection="1">
      <alignment/>
      <protection/>
    </xf>
    <xf numFmtId="0" fontId="65" fillId="33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4" fontId="69" fillId="0" borderId="0" xfId="0" applyNumberFormat="1" applyFont="1" applyBorder="1" applyAlignment="1">
      <alignment horizontal="center"/>
    </xf>
    <xf numFmtId="0" fontId="70" fillId="33" borderId="81" xfId="0" applyFont="1" applyFill="1" applyBorder="1" applyAlignment="1">
      <alignment horizontal="left" vertical="center"/>
    </xf>
    <xf numFmtId="0" fontId="70" fillId="33" borderId="60" xfId="0" applyFont="1" applyFill="1" applyBorder="1" applyAlignment="1">
      <alignment horizontal="left" vertical="center"/>
    </xf>
    <xf numFmtId="0" fontId="70" fillId="0" borderId="58" xfId="0" applyFont="1" applyBorder="1" applyAlignment="1">
      <alignment horizontal="left" vertical="center"/>
    </xf>
    <xf numFmtId="0" fontId="1" fillId="0" borderId="8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64" fillId="44" borderId="84" xfId="0" applyFont="1" applyFill="1" applyBorder="1" applyAlignment="1">
      <alignment vertical="center"/>
    </xf>
    <xf numFmtId="0" fontId="0" fillId="44" borderId="56" xfId="0" applyFont="1" applyFill="1" applyBorder="1" applyAlignment="1">
      <alignment vertical="center"/>
    </xf>
    <xf numFmtId="0" fontId="0" fillId="44" borderId="85" xfId="0" applyFont="1" applyFill="1" applyBorder="1" applyAlignment="1">
      <alignment vertical="center"/>
    </xf>
    <xf numFmtId="0" fontId="64" fillId="44" borderId="46" xfId="0" applyFont="1" applyFill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44" borderId="86" xfId="0" applyFont="1" applyFill="1" applyBorder="1" applyAlignment="1">
      <alignment vertical="center"/>
    </xf>
    <xf numFmtId="0" fontId="61" fillId="44" borderId="56" xfId="0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21" fillId="41" borderId="0" xfId="0" applyFont="1" applyFill="1" applyAlignment="1">
      <alignment horizontal="center" vertical="center"/>
    </xf>
    <xf numFmtId="0" fontId="21" fillId="45" borderId="0" xfId="0" applyFont="1" applyFill="1" applyAlignment="1">
      <alignment horizontal="center" vertical="center"/>
    </xf>
    <xf numFmtId="0" fontId="71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1" fillId="0" borderId="87" xfId="0" applyFont="1" applyBorder="1" applyAlignment="1">
      <alignment horizontal="left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/>
    </xf>
    <xf numFmtId="0" fontId="3" fillId="39" borderId="89" xfId="0" applyFont="1" applyFill="1" applyBorder="1" applyAlignment="1">
      <alignment horizontal="center" vertical="center"/>
    </xf>
    <xf numFmtId="0" fontId="5" fillId="33" borderId="89" xfId="0" applyFont="1" applyFill="1" applyBorder="1" applyAlignment="1" applyProtection="1">
      <alignment horizontal="left" vertical="center" indent="1"/>
      <protection/>
    </xf>
    <xf numFmtId="0" fontId="5" fillId="37" borderId="11" xfId="0" applyFont="1" applyFill="1" applyBorder="1" applyAlignment="1" applyProtection="1">
      <alignment horizontal="left" vertical="center" inden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left" vertical="center" wrapText="1" indent="1"/>
      <protection/>
    </xf>
    <xf numFmtId="0" fontId="2" fillId="34" borderId="14" xfId="0" applyFont="1" applyFill="1" applyBorder="1" applyAlignment="1" applyProtection="1">
      <alignment horizontal="left" vertical="center" indent="1"/>
      <protection/>
    </xf>
    <xf numFmtId="0" fontId="2" fillId="37" borderId="14" xfId="0" applyFont="1" applyFill="1" applyBorder="1" applyAlignment="1" applyProtection="1">
      <alignment horizontal="left" vertical="center" wrapText="1" indent="1"/>
      <protection locked="0"/>
    </xf>
    <xf numFmtId="0" fontId="10" fillId="37" borderId="14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top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4" fillId="39" borderId="90" xfId="0" applyFont="1" applyFill="1" applyBorder="1" applyAlignment="1">
      <alignment horizontal="center" vertical="center"/>
    </xf>
    <xf numFmtId="0" fontId="15" fillId="39" borderId="90" xfId="0" applyFont="1" applyFill="1" applyBorder="1" applyAlignment="1">
      <alignment horizontal="center" vertical="center"/>
    </xf>
    <xf numFmtId="0" fontId="16" fillId="34" borderId="86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10" fontId="16" fillId="34" borderId="14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3" fontId="10" fillId="37" borderId="26" xfId="0" applyNumberFormat="1" applyFont="1" applyFill="1" applyBorder="1" applyAlignment="1" applyProtection="1">
      <alignment horizontal="right" vertical="center" indent="2"/>
      <protection locked="0"/>
    </xf>
    <xf numFmtId="3" fontId="10" fillId="33" borderId="15" xfId="0" applyNumberFormat="1" applyFont="1" applyFill="1" applyBorder="1" applyAlignment="1">
      <alignment horizontal="right" vertical="center" indent="2"/>
    </xf>
    <xf numFmtId="164" fontId="10" fillId="33" borderId="15" xfId="57" applyNumberFormat="1" applyFont="1" applyFill="1" applyBorder="1" applyAlignment="1" applyProtection="1">
      <alignment horizontal="right" vertical="center" indent="2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3" fontId="10" fillId="37" borderId="34" xfId="0" applyNumberFormat="1" applyFont="1" applyFill="1" applyBorder="1" applyAlignment="1" applyProtection="1">
      <alignment horizontal="right" vertical="center" indent="2"/>
      <protection locked="0"/>
    </xf>
    <xf numFmtId="3" fontId="10" fillId="33" borderId="16" xfId="0" applyNumberFormat="1" applyFont="1" applyFill="1" applyBorder="1" applyAlignment="1">
      <alignment horizontal="right" vertical="center" indent="2"/>
    </xf>
    <xf numFmtId="0" fontId="16" fillId="34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indent="1"/>
    </xf>
    <xf numFmtId="3" fontId="10" fillId="37" borderId="14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left" vertical="center" wrapText="1"/>
    </xf>
    <xf numFmtId="0" fontId="19" fillId="33" borderId="58" xfId="0" applyFont="1" applyFill="1" applyBorder="1" applyAlignment="1" applyProtection="1">
      <alignment horizontal="center" vertical="center" wrapText="1"/>
      <protection/>
    </xf>
    <xf numFmtId="3" fontId="20" fillId="33" borderId="58" xfId="0" applyNumberFormat="1" applyFont="1" applyFill="1" applyBorder="1" applyAlignment="1">
      <alignment horizontal="right" vertical="center" indent="2"/>
    </xf>
    <xf numFmtId="164" fontId="20" fillId="33" borderId="58" xfId="57" applyNumberFormat="1" applyFont="1" applyFill="1" applyBorder="1" applyAlignment="1" applyProtection="1">
      <alignment horizontal="right" vertical="center" indent="2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3" fontId="10" fillId="33" borderId="0" xfId="0" applyNumberFormat="1" applyFont="1" applyFill="1" applyBorder="1" applyAlignment="1">
      <alignment horizontal="right" vertical="center" indent="2"/>
    </xf>
    <xf numFmtId="164" fontId="10" fillId="33" borderId="0" xfId="57" applyNumberFormat="1" applyFont="1" applyFill="1" applyBorder="1" applyAlignment="1" applyProtection="1">
      <alignment horizontal="right" vertical="center" indent="2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3" fontId="17" fillId="37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3" borderId="29" xfId="57" applyNumberFormat="1" applyFont="1" applyFill="1" applyBorder="1" applyAlignment="1" applyProtection="1">
      <alignment horizontal="right" vertical="center" wrapText="1"/>
      <protection/>
    </xf>
    <xf numFmtId="164" fontId="24" fillId="33" borderId="15" xfId="57" applyNumberFormat="1" applyFont="1" applyFill="1" applyBorder="1" applyAlignment="1" applyProtection="1">
      <alignment horizontal="center" vertical="center" wrapText="1"/>
      <protection/>
    </xf>
    <xf numFmtId="0" fontId="14" fillId="39" borderId="91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19" fillId="34" borderId="14" xfId="0" applyFont="1" applyFill="1" applyBorder="1" applyAlignment="1" applyProtection="1">
      <alignment horizontal="center" vertical="center" wrapText="1"/>
      <protection/>
    </xf>
    <xf numFmtId="49" fontId="24" fillId="33" borderId="29" xfId="0" applyNumberFormat="1" applyFont="1" applyFill="1" applyBorder="1" applyAlignment="1" applyProtection="1">
      <alignment horizontal="left" vertical="center" wrapText="1"/>
      <protection/>
    </xf>
    <xf numFmtId="0" fontId="17" fillId="33" borderId="16" xfId="0" applyFont="1" applyFill="1" applyBorder="1" applyAlignment="1" applyProtection="1">
      <alignment horizontal="left" vertical="center" wrapText="1" indent="1"/>
      <protection/>
    </xf>
    <xf numFmtId="3" fontId="17" fillId="33" borderId="15" xfId="0" applyNumberFormat="1" applyFont="1" applyFill="1" applyBorder="1" applyAlignment="1" applyProtection="1">
      <alignment horizontal="center" vertical="center" wrapText="1"/>
      <protection/>
    </xf>
    <xf numFmtId="3" fontId="17" fillId="37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6" fillId="33" borderId="0" xfId="0" applyFont="1" applyFill="1" applyBorder="1" applyAlignment="1" applyProtection="1">
      <alignment horizontal="left" vertical="center" wrapText="1" indent="1"/>
      <protection/>
    </xf>
    <xf numFmtId="0" fontId="17" fillId="33" borderId="15" xfId="0" applyFont="1" applyFill="1" applyBorder="1" applyAlignment="1" applyProtection="1">
      <alignment horizontal="left" vertical="center" wrapText="1" indent="1"/>
      <protection/>
    </xf>
    <xf numFmtId="164" fontId="17" fillId="33" borderId="29" xfId="57" applyNumberFormat="1" applyFont="1" applyFill="1" applyBorder="1" applyAlignment="1" applyProtection="1">
      <alignment horizontal="right" vertical="center" wrapText="1" indent="1"/>
      <protection/>
    </xf>
    <xf numFmtId="164" fontId="17" fillId="33" borderId="15" xfId="57" applyNumberFormat="1" applyFont="1" applyFill="1" applyBorder="1" applyAlignment="1" applyProtection="1">
      <alignment horizontal="right" vertical="center" wrapText="1" indent="1"/>
      <protection/>
    </xf>
    <xf numFmtId="0" fontId="17" fillId="33" borderId="17" xfId="0" applyFont="1" applyFill="1" applyBorder="1" applyAlignment="1" applyProtection="1">
      <alignment horizontal="left" vertical="center" wrapText="1" indent="2"/>
      <protection/>
    </xf>
    <xf numFmtId="164" fontId="17" fillId="33" borderId="44" xfId="0" applyNumberFormat="1" applyFont="1" applyFill="1" applyBorder="1" applyAlignment="1" applyProtection="1">
      <alignment horizontal="right" vertical="center" wrapText="1" indent="1"/>
      <protection/>
    </xf>
    <xf numFmtId="49" fontId="24" fillId="33" borderId="44" xfId="0" applyNumberFormat="1" applyFont="1" applyFill="1" applyBorder="1" applyAlignment="1" applyProtection="1">
      <alignment horizontal="left" vertical="center" wrapText="1"/>
      <protection/>
    </xf>
    <xf numFmtId="0" fontId="17" fillId="33" borderId="17" xfId="0" applyFont="1" applyFill="1" applyBorder="1" applyAlignment="1" applyProtection="1">
      <alignment horizontal="left" vertical="center" wrapText="1" indent="1"/>
      <protection/>
    </xf>
    <xf numFmtId="3" fontId="17" fillId="33" borderId="17" xfId="0" applyNumberFormat="1" applyFont="1" applyFill="1" applyBorder="1" applyAlignment="1" applyProtection="1">
      <alignment horizontal="center" vertical="center" wrapText="1"/>
      <protection/>
    </xf>
    <xf numFmtId="3" fontId="17" fillId="37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3" borderId="17" xfId="57" applyNumberFormat="1" applyFont="1" applyFill="1" applyBorder="1" applyAlignment="1" applyProtection="1">
      <alignment horizontal="right" vertical="center" wrapText="1" indent="1"/>
      <protection/>
    </xf>
    <xf numFmtId="0" fontId="17" fillId="33" borderId="15" xfId="0" applyFont="1" applyFill="1" applyBorder="1" applyAlignment="1" applyProtection="1">
      <alignment horizontal="left" vertical="center" wrapText="1" indent="2"/>
      <protection/>
    </xf>
    <xf numFmtId="164" fontId="17" fillId="33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2"/>
      <protection/>
    </xf>
    <xf numFmtId="0" fontId="17" fillId="33" borderId="16" xfId="0" applyFont="1" applyFill="1" applyBorder="1" applyAlignment="1" applyProtection="1">
      <alignment horizontal="left" vertical="center" wrapText="1" indent="2"/>
      <protection/>
    </xf>
    <xf numFmtId="3" fontId="17" fillId="33" borderId="16" xfId="0" applyNumberFormat="1" applyFont="1" applyFill="1" applyBorder="1" applyAlignment="1" applyProtection="1">
      <alignment horizontal="center" vertical="center" wrapText="1"/>
      <protection/>
    </xf>
    <xf numFmtId="164" fontId="17" fillId="33" borderId="92" xfId="57" applyNumberFormat="1" applyFont="1" applyFill="1" applyBorder="1" applyAlignment="1" applyProtection="1">
      <alignment horizontal="right" vertical="center" wrapText="1" indent="1"/>
      <protection/>
    </xf>
    <xf numFmtId="164" fontId="17" fillId="33" borderId="76" xfId="0" applyNumberFormat="1" applyFont="1" applyFill="1" applyBorder="1" applyAlignment="1" applyProtection="1">
      <alignment horizontal="right" vertical="center" wrapText="1" indent="1"/>
      <protection/>
    </xf>
    <xf numFmtId="0" fontId="25" fillId="33" borderId="0" xfId="0" applyFont="1" applyFill="1" applyBorder="1" applyAlignment="1" applyProtection="1">
      <alignment horizontal="left" wrapText="1"/>
      <protection/>
    </xf>
    <xf numFmtId="3" fontId="17" fillId="37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3" borderId="57" xfId="0" applyNumberFormat="1" applyFont="1" applyFill="1" applyBorder="1" applyAlignment="1" applyProtection="1">
      <alignment horizontal="right" vertical="center" wrapText="1" indent="1"/>
      <protection/>
    </xf>
    <xf numFmtId="0" fontId="17" fillId="33" borderId="92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>
      <alignment horizontal="center" vertical="center" wrapText="1"/>
    </xf>
    <xf numFmtId="0" fontId="30" fillId="39" borderId="14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7" fillId="33" borderId="9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 applyProtection="1">
      <alignment horizontal="left" vertical="center" wrapText="1" indent="1"/>
      <protection/>
    </xf>
    <xf numFmtId="0" fontId="17" fillId="33" borderId="41" xfId="0" applyFont="1" applyFill="1" applyBorder="1" applyAlignment="1">
      <alignment horizontal="left" vertical="top" wrapText="1" indent="1"/>
    </xf>
    <xf numFmtId="0" fontId="10" fillId="33" borderId="54" xfId="0" applyFont="1" applyFill="1" applyBorder="1" applyAlignment="1">
      <alignment horizontal="left" vertical="top" wrapText="1" indent="1"/>
    </xf>
    <xf numFmtId="0" fontId="17" fillId="33" borderId="31" xfId="0" applyFont="1" applyFill="1" applyBorder="1" applyAlignment="1">
      <alignment horizontal="left" vertical="top" wrapText="1" indent="1"/>
    </xf>
    <xf numFmtId="0" fontId="10" fillId="33" borderId="32" xfId="0" applyFont="1" applyFill="1" applyBorder="1" applyAlignment="1">
      <alignment horizontal="left" vertical="top" wrapText="1" indent="1"/>
    </xf>
    <xf numFmtId="0" fontId="17" fillId="33" borderId="4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89" xfId="0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>
      <alignment horizontal="left" vertical="top" wrapText="1" indent="1"/>
    </xf>
    <xf numFmtId="0" fontId="17" fillId="33" borderId="32" xfId="0" applyFont="1" applyFill="1" applyBorder="1" applyAlignment="1">
      <alignment horizontal="left" vertical="top" wrapText="1" inden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left" vertical="top" wrapText="1" indent="1"/>
    </xf>
    <xf numFmtId="0" fontId="17" fillId="33" borderId="37" xfId="0" applyFont="1" applyFill="1" applyBorder="1" applyAlignment="1">
      <alignment horizontal="left" vertical="top" wrapText="1" indent="1"/>
    </xf>
    <xf numFmtId="0" fontId="17" fillId="33" borderId="50" xfId="0" applyFont="1" applyFill="1" applyBorder="1" applyAlignment="1">
      <alignment horizontal="center" vertical="center" wrapText="1"/>
    </xf>
    <xf numFmtId="0" fontId="30" fillId="39" borderId="89" xfId="0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horizontal="center" vertical="center" wrapText="1"/>
      <protection/>
    </xf>
    <xf numFmtId="0" fontId="19" fillId="34" borderId="26" xfId="0" applyFont="1" applyFill="1" applyBorder="1" applyAlignment="1" applyProtection="1">
      <alignment horizontal="center" vertical="center" wrapText="1"/>
      <protection/>
    </xf>
    <xf numFmtId="0" fontId="17" fillId="34" borderId="72" xfId="0" applyFont="1" applyFill="1" applyBorder="1" applyAlignment="1" applyProtection="1">
      <alignment horizontal="center" vertical="center" wrapText="1"/>
      <protection/>
    </xf>
    <xf numFmtId="0" fontId="17" fillId="34" borderId="45" xfId="0" applyFont="1" applyFill="1" applyBorder="1" applyAlignment="1" applyProtection="1">
      <alignment horizontal="center" vertical="center" wrapText="1"/>
      <protection/>
    </xf>
    <xf numFmtId="0" fontId="17" fillId="34" borderId="54" xfId="0" applyFont="1" applyFill="1" applyBorder="1" applyAlignment="1" applyProtection="1">
      <alignment horizontal="center" vertical="center" wrapText="1"/>
      <protection/>
    </xf>
    <xf numFmtId="0" fontId="17" fillId="34" borderId="43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 indent="1"/>
      <protection/>
    </xf>
    <xf numFmtId="3" fontId="17" fillId="33" borderId="0" xfId="0" applyNumberFormat="1" applyFont="1" applyFill="1" applyBorder="1" applyAlignment="1" applyProtection="1">
      <alignment horizontal="center" vertical="center" wrapText="1"/>
      <protection/>
    </xf>
    <xf numFmtId="3" fontId="17" fillId="33" borderId="23" xfId="0" applyNumberFormat="1" applyFont="1" applyFill="1" applyBorder="1" applyAlignment="1" applyProtection="1">
      <alignment horizontal="center" vertical="center" wrapText="1"/>
      <protection/>
    </xf>
    <xf numFmtId="3" fontId="17" fillId="33" borderId="25" xfId="0" applyNumberFormat="1" applyFont="1" applyFill="1" applyBorder="1" applyAlignment="1" applyProtection="1">
      <alignment horizontal="center" vertical="center" wrapText="1"/>
      <protection/>
    </xf>
    <xf numFmtId="3" fontId="17" fillId="33" borderId="24" xfId="0" applyNumberFormat="1" applyFont="1" applyFill="1" applyBorder="1" applyAlignment="1" applyProtection="1">
      <alignment horizontal="center" vertical="center" wrapText="1"/>
      <protection/>
    </xf>
    <xf numFmtId="3" fontId="17" fillId="33" borderId="31" xfId="0" applyNumberFormat="1" applyFont="1" applyFill="1" applyBorder="1" applyAlignment="1" applyProtection="1">
      <alignment horizontal="center" vertical="center" wrapText="1"/>
      <protection/>
    </xf>
    <xf numFmtId="3" fontId="17" fillId="33" borderId="33" xfId="0" applyNumberFormat="1" applyFont="1" applyFill="1" applyBorder="1" applyAlignment="1" applyProtection="1">
      <alignment horizontal="center" vertical="center" wrapText="1"/>
      <protection/>
    </xf>
    <xf numFmtId="3" fontId="17" fillId="33" borderId="32" xfId="0" applyNumberFormat="1" applyFont="1" applyFill="1" applyBorder="1" applyAlignment="1" applyProtection="1">
      <alignment horizontal="center" vertical="center" wrapText="1"/>
      <protection/>
    </xf>
    <xf numFmtId="0" fontId="19" fillId="33" borderId="58" xfId="0" applyFont="1" applyFill="1" applyBorder="1" applyAlignment="1" applyProtection="1">
      <alignment horizontal="left" vertical="center" wrapText="1" indent="2"/>
      <protection/>
    </xf>
    <xf numFmtId="3" fontId="19" fillId="33" borderId="59" xfId="0" applyNumberFormat="1" applyFont="1" applyFill="1" applyBorder="1" applyAlignment="1" applyProtection="1">
      <alignment horizontal="center" vertical="center" wrapText="1"/>
      <protection/>
    </xf>
    <xf numFmtId="3" fontId="19" fillId="33" borderId="42" xfId="0" applyNumberFormat="1" applyFont="1" applyFill="1" applyBorder="1" applyAlignment="1" applyProtection="1">
      <alignment horizontal="center" vertical="center" wrapText="1"/>
      <protection/>
    </xf>
    <xf numFmtId="3" fontId="19" fillId="33" borderId="58" xfId="0" applyNumberFormat="1" applyFont="1" applyFill="1" applyBorder="1" applyAlignment="1" applyProtection="1">
      <alignment horizontal="center" vertical="center" wrapText="1"/>
      <protection/>
    </xf>
    <xf numFmtId="0" fontId="17" fillId="33" borderId="58" xfId="0" applyFont="1" applyFill="1" applyBorder="1" applyAlignment="1" applyProtection="1">
      <alignment horizontal="left" vertical="center" wrapText="1" indent="2"/>
      <protection/>
    </xf>
    <xf numFmtId="3" fontId="17" fillId="33" borderId="59" xfId="0" applyNumberFormat="1" applyFont="1" applyFill="1" applyBorder="1" applyAlignment="1" applyProtection="1">
      <alignment horizontal="center" vertical="center" wrapText="1"/>
      <protection/>
    </xf>
    <xf numFmtId="3" fontId="17" fillId="33" borderId="42" xfId="0" applyNumberFormat="1" applyFont="1" applyFill="1" applyBorder="1" applyAlignment="1" applyProtection="1">
      <alignment horizontal="center" vertical="center" wrapText="1"/>
      <protection/>
    </xf>
    <xf numFmtId="3" fontId="17" fillId="33" borderId="64" xfId="0" applyNumberFormat="1" applyFont="1" applyFill="1" applyBorder="1" applyAlignment="1" applyProtection="1">
      <alignment horizontal="center" vertical="center" wrapText="1"/>
      <protection/>
    </xf>
    <xf numFmtId="3" fontId="17" fillId="33" borderId="58" xfId="0" applyNumberFormat="1" applyFont="1" applyFill="1" applyBorder="1" applyAlignment="1" applyProtection="1">
      <alignment horizontal="center" vertical="center" wrapText="1"/>
      <protection/>
    </xf>
    <xf numFmtId="3" fontId="17" fillId="33" borderId="41" xfId="0" applyNumberFormat="1" applyFont="1" applyFill="1" applyBorder="1" applyAlignment="1" applyProtection="1">
      <alignment horizontal="center" vertical="center" wrapText="1"/>
      <protection/>
    </xf>
    <xf numFmtId="3" fontId="17" fillId="33" borderId="45" xfId="0" applyNumberFormat="1" applyFont="1" applyFill="1" applyBorder="1" applyAlignment="1" applyProtection="1">
      <alignment horizontal="center" vertical="center" wrapText="1"/>
      <protection/>
    </xf>
    <xf numFmtId="3" fontId="17" fillId="33" borderId="54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 indent="1"/>
      <protection/>
    </xf>
    <xf numFmtId="0" fontId="19" fillId="34" borderId="58" xfId="0" applyFont="1" applyFill="1" applyBorder="1" applyAlignment="1" applyProtection="1">
      <alignment horizontal="left" vertical="center" wrapText="1" indent="1"/>
      <protection/>
    </xf>
    <xf numFmtId="3" fontId="19" fillId="34" borderId="59" xfId="0" applyNumberFormat="1" applyFont="1" applyFill="1" applyBorder="1" applyAlignment="1" applyProtection="1">
      <alignment horizontal="center" vertical="center" wrapText="1"/>
      <protection/>
    </xf>
    <xf numFmtId="3" fontId="19" fillId="34" borderId="42" xfId="0" applyNumberFormat="1" applyFont="1" applyFill="1" applyBorder="1" applyAlignment="1" applyProtection="1">
      <alignment horizontal="center" vertical="center" wrapText="1"/>
      <protection/>
    </xf>
    <xf numFmtId="3" fontId="19" fillId="34" borderId="58" xfId="0" applyNumberFormat="1" applyFont="1" applyFill="1" applyBorder="1" applyAlignment="1" applyProtection="1">
      <alignment horizontal="center" vertical="center" wrapText="1"/>
      <protection/>
    </xf>
    <xf numFmtId="4" fontId="17" fillId="33" borderId="64" xfId="0" applyNumberFormat="1" applyFont="1" applyFill="1" applyBorder="1" applyAlignment="1" applyProtection="1">
      <alignment horizontal="center" vertical="center" wrapText="1"/>
      <protection/>
    </xf>
    <xf numFmtId="0" fontId="17" fillId="33" borderId="59" xfId="0" applyFont="1" applyFill="1" applyBorder="1" applyAlignment="1" applyProtection="1">
      <alignment horizontal="center" vertical="center" wrapText="1"/>
      <protection/>
    </xf>
    <xf numFmtId="0" fontId="38" fillId="33" borderId="25" xfId="0" applyFont="1" applyFill="1" applyBorder="1" applyAlignment="1" applyProtection="1">
      <alignment horizontal="center" vertical="center" wrapText="1"/>
      <protection/>
    </xf>
    <xf numFmtId="3" fontId="17" fillId="37" borderId="20" xfId="0" applyNumberFormat="1" applyFont="1" applyFill="1" applyBorder="1" applyAlignment="1" applyProtection="1">
      <alignment horizontal="center" vertical="center" wrapText="1"/>
      <protection locked="0"/>
    </xf>
    <xf numFmtId="3" fontId="17" fillId="37" borderId="22" xfId="0" applyNumberFormat="1" applyFont="1" applyFill="1" applyBorder="1" applyAlignment="1" applyProtection="1">
      <alignment horizontal="center" vertical="center" wrapText="1"/>
      <protection locked="0"/>
    </xf>
    <xf numFmtId="3" fontId="1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45" xfId="0" applyFont="1" applyFill="1" applyBorder="1" applyAlignment="1" applyProtection="1">
      <alignment horizontal="center" vertical="center" wrapText="1"/>
      <protection/>
    </xf>
    <xf numFmtId="4" fontId="17" fillId="33" borderId="59" xfId="0" applyNumberFormat="1" applyFont="1" applyFill="1" applyBorder="1" applyAlignment="1" applyProtection="1">
      <alignment horizontal="center" vertical="center" wrapText="1"/>
      <protection/>
    </xf>
    <xf numFmtId="4" fontId="17" fillId="33" borderId="42" xfId="0" applyNumberFormat="1" applyFont="1" applyFill="1" applyBorder="1" applyAlignment="1" applyProtection="1">
      <alignment horizontal="center" vertical="center" wrapText="1"/>
      <protection/>
    </xf>
    <xf numFmtId="3" fontId="17" fillId="33" borderId="50" xfId="0" applyNumberFormat="1" applyFont="1" applyFill="1" applyBorder="1" applyAlignment="1" applyProtection="1">
      <alignment horizontal="center" vertical="center" wrapText="1"/>
      <protection/>
    </xf>
    <xf numFmtId="0" fontId="38" fillId="33" borderId="33" xfId="0" applyFont="1" applyFill="1" applyBorder="1" applyAlignment="1" applyProtection="1">
      <alignment horizontal="center" vertical="center" wrapText="1"/>
      <protection/>
    </xf>
    <xf numFmtId="3" fontId="17" fillId="33" borderId="36" xfId="0" applyNumberFormat="1" applyFont="1" applyFill="1" applyBorder="1" applyAlignment="1" applyProtection="1">
      <alignment horizontal="center" vertical="center" wrapText="1"/>
      <protection/>
    </xf>
    <xf numFmtId="166" fontId="19" fillId="33" borderId="17" xfId="0" applyNumberFormat="1" applyFont="1" applyFill="1" applyBorder="1" applyAlignment="1" applyProtection="1">
      <alignment horizontal="center" vertical="center" wrapText="1"/>
      <protection/>
    </xf>
    <xf numFmtId="3" fontId="19" fillId="34" borderId="14" xfId="0" applyNumberFormat="1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 applyProtection="1">
      <alignment horizontal="center" vertical="center" wrapText="1"/>
      <protection/>
    </xf>
    <xf numFmtId="166" fontId="17" fillId="33" borderId="15" xfId="0" applyNumberFormat="1" applyFont="1" applyFill="1" applyBorder="1" applyAlignment="1" applyProtection="1">
      <alignment horizontal="center" vertical="center" wrapText="1"/>
      <protection/>
    </xf>
    <xf numFmtId="164" fontId="17" fillId="33" borderId="15" xfId="57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166" fontId="17" fillId="33" borderId="16" xfId="0" applyNumberFormat="1" applyFont="1" applyFill="1" applyBorder="1" applyAlignment="1" applyProtection="1">
      <alignment horizontal="center" vertical="center" wrapText="1"/>
      <protection/>
    </xf>
    <xf numFmtId="164" fontId="17" fillId="33" borderId="92" xfId="57" applyNumberFormat="1" applyFont="1" applyFill="1" applyBorder="1" applyAlignment="1" applyProtection="1">
      <alignment horizontal="center" vertical="center" wrapText="1"/>
      <protection/>
    </xf>
    <xf numFmtId="0" fontId="17" fillId="37" borderId="26" xfId="0" applyFont="1" applyFill="1" applyBorder="1" applyAlignment="1" applyProtection="1">
      <alignment horizontal="center" vertical="center" wrapText="1"/>
      <protection locked="0"/>
    </xf>
    <xf numFmtId="166" fontId="17" fillId="37" borderId="26" xfId="0" applyNumberFormat="1" applyFont="1" applyFill="1" applyBorder="1" applyAlignment="1" applyProtection="1">
      <alignment horizontal="center" vertical="center" wrapText="1"/>
      <protection locked="0"/>
    </xf>
    <xf numFmtId="166" fontId="17" fillId="33" borderId="17" xfId="0" applyNumberFormat="1" applyFont="1" applyFill="1" applyBorder="1" applyAlignment="1" applyProtection="1">
      <alignment horizontal="center" vertical="center" wrapText="1"/>
      <protection/>
    </xf>
    <xf numFmtId="164" fontId="17" fillId="33" borderId="17" xfId="57" applyNumberFormat="1" applyFont="1" applyFill="1" applyBorder="1" applyAlignment="1" applyProtection="1">
      <alignment horizontal="center" vertical="center" wrapText="1"/>
      <protection/>
    </xf>
    <xf numFmtId="0" fontId="17" fillId="37" borderId="51" xfId="0" applyFont="1" applyFill="1" applyBorder="1" applyAlignment="1" applyProtection="1">
      <alignment horizontal="center" vertical="center" wrapText="1"/>
      <protection locked="0"/>
    </xf>
    <xf numFmtId="166" fontId="17" fillId="33" borderId="92" xfId="0" applyNumberFormat="1" applyFont="1" applyFill="1" applyBorder="1" applyAlignment="1" applyProtection="1">
      <alignment horizontal="center" vertical="center" wrapText="1"/>
      <protection/>
    </xf>
    <xf numFmtId="166" fontId="17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43" xfId="0" applyFont="1" applyFill="1" applyBorder="1" applyAlignment="1" applyProtection="1">
      <alignment horizontal="center" vertical="center" wrapText="1"/>
      <protection locked="0"/>
    </xf>
    <xf numFmtId="166" fontId="17" fillId="37" borderId="43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14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20" xfId="0" applyFont="1" applyFill="1" applyBorder="1" applyAlignment="1" applyProtection="1">
      <alignment horizontal="center" vertical="center" wrapText="1"/>
      <protection/>
    </xf>
    <xf numFmtId="0" fontId="17" fillId="34" borderId="22" xfId="0" applyFont="1" applyFill="1" applyBorder="1" applyAlignment="1" applyProtection="1">
      <alignment horizontal="center" vertical="center" wrapText="1"/>
      <protection/>
    </xf>
    <xf numFmtId="3" fontId="17" fillId="33" borderId="23" xfId="0" applyNumberFormat="1" applyFont="1" applyFill="1" applyBorder="1" applyAlignment="1" applyProtection="1">
      <alignment horizontal="left" vertical="center" wrapText="1" indent="1"/>
      <protection/>
    </xf>
    <xf numFmtId="3" fontId="17" fillId="33" borderId="25" xfId="0" applyNumberFormat="1" applyFont="1" applyFill="1" applyBorder="1" applyAlignment="1" applyProtection="1">
      <alignment horizontal="left" vertical="center" wrapText="1" indent="1"/>
      <protection/>
    </xf>
    <xf numFmtId="3" fontId="17" fillId="33" borderId="31" xfId="0" applyNumberFormat="1" applyFont="1" applyFill="1" applyBorder="1" applyAlignment="1" applyProtection="1">
      <alignment horizontal="left" vertical="center" wrapText="1" indent="1"/>
      <protection/>
    </xf>
    <xf numFmtId="3" fontId="17" fillId="33" borderId="33" xfId="0" applyNumberFormat="1" applyFont="1" applyFill="1" applyBorder="1" applyAlignment="1" applyProtection="1">
      <alignment horizontal="left" vertical="center" wrapText="1" indent="1"/>
      <protection/>
    </xf>
    <xf numFmtId="166" fontId="17" fillId="33" borderId="25" xfId="0" applyNumberFormat="1" applyFont="1" applyFill="1" applyBorder="1" applyAlignment="1" applyProtection="1">
      <alignment horizontal="center" vertical="center" wrapText="1"/>
      <protection/>
    </xf>
    <xf numFmtId="166" fontId="17" fillId="33" borderId="33" xfId="0" applyNumberFormat="1" applyFont="1" applyFill="1" applyBorder="1" applyAlignment="1" applyProtection="1">
      <alignment horizontal="center" vertical="center" wrapText="1"/>
      <protection/>
    </xf>
    <xf numFmtId="3" fontId="17" fillId="33" borderId="41" xfId="0" applyNumberFormat="1" applyFont="1" applyFill="1" applyBorder="1" applyAlignment="1" applyProtection="1">
      <alignment horizontal="left" vertical="center" wrapText="1" indent="1"/>
      <protection/>
    </xf>
    <xf numFmtId="3" fontId="17" fillId="33" borderId="45" xfId="0" applyNumberFormat="1" applyFont="1" applyFill="1" applyBorder="1" applyAlignment="1" applyProtection="1">
      <alignment horizontal="left" vertical="center" wrapText="1" indent="1"/>
      <protection/>
    </xf>
    <xf numFmtId="166" fontId="17" fillId="33" borderId="45" xfId="0" applyNumberFormat="1" applyFont="1" applyFill="1" applyBorder="1" applyAlignment="1" applyProtection="1">
      <alignment horizontal="center" vertical="center" wrapText="1"/>
      <protection/>
    </xf>
    <xf numFmtId="3" fontId="17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17" fillId="34" borderId="14" xfId="0" applyNumberFormat="1" applyFont="1" applyFill="1" applyBorder="1" applyAlignment="1" applyProtection="1">
      <alignment horizontal="center" vertical="center" wrapText="1"/>
      <protection/>
    </xf>
    <xf numFmtId="166" fontId="17" fillId="33" borderId="58" xfId="0" applyNumberFormat="1" applyFont="1" applyFill="1" applyBorder="1" applyAlignment="1" applyProtection="1">
      <alignment horizontal="center" vertical="center" wrapText="1"/>
      <protection/>
    </xf>
    <xf numFmtId="3" fontId="17" fillId="33" borderId="59" xfId="0" applyNumberFormat="1" applyFont="1" applyFill="1" applyBorder="1" applyAlignment="1" applyProtection="1">
      <alignment horizontal="left" vertical="center" wrapText="1" indent="1"/>
      <protection/>
    </xf>
    <xf numFmtId="3" fontId="17" fillId="33" borderId="42" xfId="0" applyNumberFormat="1" applyFont="1" applyFill="1" applyBorder="1" applyAlignment="1" applyProtection="1">
      <alignment horizontal="left" vertical="center" wrapText="1" indent="1"/>
      <protection/>
    </xf>
    <xf numFmtId="3" fontId="17" fillId="33" borderId="58" xfId="0" applyNumberFormat="1" applyFont="1" applyFill="1" applyBorder="1" applyAlignment="1" applyProtection="1">
      <alignment horizontal="left" vertical="center" wrapText="1" indent="1"/>
      <protection/>
    </xf>
    <xf numFmtId="166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4" borderId="89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3" fontId="17" fillId="33" borderId="60" xfId="0" applyNumberFormat="1" applyFont="1" applyFill="1" applyBorder="1" applyAlignment="1" applyProtection="1">
      <alignment horizontal="center" vertical="center" textRotation="90" wrapText="1"/>
      <protection/>
    </xf>
    <xf numFmtId="3" fontId="17" fillId="33" borderId="29" xfId="0" applyNumberFormat="1" applyFont="1" applyFill="1" applyBorder="1" applyAlignment="1" applyProtection="1">
      <alignment horizontal="center" vertical="center" wrapText="1"/>
      <protection/>
    </xf>
    <xf numFmtId="4" fontId="17" fillId="33" borderId="15" xfId="0" applyNumberFormat="1" applyFont="1" applyFill="1" applyBorder="1" applyAlignment="1" applyProtection="1">
      <alignment horizontal="center" vertical="center" wrapText="1"/>
      <protection/>
    </xf>
    <xf numFmtId="3" fontId="17" fillId="33" borderId="57" xfId="0" applyNumberFormat="1" applyFont="1" applyFill="1" applyBorder="1" applyAlignment="1" applyProtection="1">
      <alignment horizontal="center" vertical="center" wrapText="1"/>
      <protection/>
    </xf>
    <xf numFmtId="4" fontId="17" fillId="33" borderId="16" xfId="0" applyNumberFormat="1" applyFont="1" applyFill="1" applyBorder="1" applyAlignment="1" applyProtection="1">
      <alignment horizontal="center" vertical="center" wrapText="1"/>
      <protection/>
    </xf>
    <xf numFmtId="3" fontId="17" fillId="33" borderId="44" xfId="0" applyNumberFormat="1" applyFont="1" applyFill="1" applyBorder="1" applyAlignment="1" applyProtection="1">
      <alignment horizontal="center" vertical="center" wrapText="1"/>
      <protection/>
    </xf>
    <xf numFmtId="4" fontId="17" fillId="33" borderId="17" xfId="0" applyNumberFormat="1" applyFont="1" applyFill="1" applyBorder="1" applyAlignment="1" applyProtection="1">
      <alignment horizontal="center" vertical="center" wrapText="1"/>
      <protection/>
    </xf>
    <xf numFmtId="3" fontId="19" fillId="33" borderId="17" xfId="0" applyNumberFormat="1" applyFont="1" applyFill="1" applyBorder="1" applyAlignment="1" applyProtection="1">
      <alignment horizontal="center" vertical="center" wrapText="1"/>
      <protection/>
    </xf>
    <xf numFmtId="0" fontId="19" fillId="34" borderId="14" xfId="0" applyFont="1" applyFill="1" applyBorder="1" applyAlignment="1" applyProtection="1">
      <alignment horizontal="left" vertical="center" wrapText="1" indent="1"/>
      <protection/>
    </xf>
    <xf numFmtId="0" fontId="30" fillId="39" borderId="9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41" fillId="34" borderId="89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top" wrapText="1" indent="1"/>
    </xf>
    <xf numFmtId="0" fontId="20" fillId="34" borderId="95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9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3" fontId="10" fillId="40" borderId="56" xfId="0" applyNumberFormat="1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 indent="1"/>
    </xf>
    <xf numFmtId="0" fontId="44" fillId="33" borderId="31" xfId="0" applyFont="1" applyFill="1" applyBorder="1" applyAlignment="1">
      <alignment horizontal="center" vertical="center" wrapText="1"/>
    </xf>
    <xf numFmtId="0" fontId="44" fillId="41" borderId="32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1" fontId="44" fillId="33" borderId="31" xfId="0" applyNumberFormat="1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41" borderId="97" xfId="0" applyFont="1" applyFill="1" applyBorder="1" applyAlignment="1">
      <alignment horizontal="center" vertical="center" wrapText="1"/>
    </xf>
    <xf numFmtId="1" fontId="44" fillId="33" borderId="32" xfId="0" applyNumberFormat="1" applyFont="1" applyFill="1" applyBorder="1" applyAlignment="1">
      <alignment horizontal="center" vertical="center" wrapText="1"/>
    </xf>
    <xf numFmtId="1" fontId="43" fillId="33" borderId="33" xfId="0" applyNumberFormat="1" applyFont="1" applyFill="1" applyBorder="1" applyAlignment="1">
      <alignment horizontal="center" vertical="center" wrapText="1"/>
    </xf>
    <xf numFmtId="9" fontId="38" fillId="33" borderId="57" xfId="0" applyNumberFormat="1" applyFont="1" applyFill="1" applyBorder="1" applyAlignment="1" applyProtection="1">
      <alignment horizontal="center" vertical="center" wrapText="1"/>
      <protection/>
    </xf>
    <xf numFmtId="0" fontId="44" fillId="41" borderId="16" xfId="0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left" vertical="top" wrapText="1" indent="1"/>
    </xf>
    <xf numFmtId="3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38" fillId="33" borderId="0" xfId="0" applyFont="1" applyFill="1" applyBorder="1" applyAlignment="1" applyProtection="1">
      <alignment horizontal="left" vertical="center" wrapText="1"/>
      <protection/>
    </xf>
    <xf numFmtId="0" fontId="30" fillId="39" borderId="98" xfId="0" applyFont="1" applyFill="1" applyBorder="1" applyAlignment="1" applyProtection="1">
      <alignment horizontal="left" vertical="center" wrapText="1" indent="10"/>
      <protection/>
    </xf>
    <xf numFmtId="0" fontId="31" fillId="34" borderId="11" xfId="0" applyFont="1" applyFill="1" applyBorder="1" applyAlignment="1" applyProtection="1">
      <alignment horizontal="center" vertical="center" wrapText="1"/>
      <protection/>
    </xf>
    <xf numFmtId="0" fontId="31" fillId="34" borderId="20" xfId="0" applyFont="1" applyFill="1" applyBorder="1" applyAlignment="1" applyProtection="1">
      <alignment horizontal="center" vertical="center" wrapText="1"/>
      <protection/>
    </xf>
    <xf numFmtId="0" fontId="8" fillId="34" borderId="48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2" fillId="0" borderId="99" xfId="0" applyFont="1" applyBorder="1" applyAlignment="1">
      <alignment horizontal="right" vertical="center"/>
    </xf>
    <xf numFmtId="0" fontId="66" fillId="41" borderId="79" xfId="0" applyFont="1" applyFill="1" applyBorder="1" applyAlignment="1">
      <alignment horizontal="center" vertical="center"/>
    </xf>
    <xf numFmtId="0" fontId="64" fillId="0" borderId="79" xfId="0" applyFont="1" applyFill="1" applyBorder="1" applyAlignment="1" applyProtection="1">
      <alignment vertical="center" wrapText="1"/>
      <protection/>
    </xf>
    <xf numFmtId="0" fontId="68" fillId="33" borderId="79" xfId="0" applyFont="1" applyFill="1" applyBorder="1" applyAlignment="1">
      <alignment horizontal="left" vertical="center" wrapText="1"/>
    </xf>
    <xf numFmtId="0" fontId="69" fillId="33" borderId="79" xfId="0" applyFont="1" applyFill="1" applyBorder="1" applyAlignment="1">
      <alignment horizontal="center" vertical="center"/>
    </xf>
    <xf numFmtId="0" fontId="70" fillId="33" borderId="60" xfId="0" applyFont="1" applyFill="1" applyBorder="1" applyAlignment="1">
      <alignment horizontal="left" vertical="center" wrapText="1"/>
    </xf>
    <xf numFmtId="0" fontId="65" fillId="41" borderId="79" xfId="0" applyFont="1" applyFill="1" applyBorder="1" applyAlignment="1">
      <alignment horizontal="center" vertical="center"/>
    </xf>
    <xf numFmtId="0" fontId="65" fillId="33" borderId="79" xfId="0" applyFont="1" applyFill="1" applyBorder="1" applyAlignment="1">
      <alignment horizontal="left" vertical="center" wrapText="1"/>
    </xf>
    <xf numFmtId="0" fontId="64" fillId="41" borderId="79" xfId="0" applyFont="1" applyFill="1" applyBorder="1" applyAlignment="1">
      <alignment horizontal="left" vertical="center"/>
    </xf>
    <xf numFmtId="0" fontId="64" fillId="0" borderId="79" xfId="0" applyFont="1" applyFill="1" applyBorder="1" applyAlignment="1">
      <alignment horizontal="left" vertical="center" wrapText="1"/>
    </xf>
    <xf numFmtId="0" fontId="58" fillId="0" borderId="79" xfId="0" applyFont="1" applyBorder="1" applyAlignment="1">
      <alignment horizontal="center" vertical="center"/>
    </xf>
    <xf numFmtId="0" fontId="69" fillId="0" borderId="79" xfId="0" applyFont="1" applyBorder="1" applyAlignment="1">
      <alignment horizontal="center"/>
    </xf>
    <xf numFmtId="0" fontId="70" fillId="0" borderId="60" xfId="0" applyFont="1" applyBorder="1" applyAlignment="1">
      <alignment horizontal="left" vertical="center"/>
    </xf>
    <xf numFmtId="0" fontId="64" fillId="0" borderId="80" xfId="0" applyFont="1" applyFill="1" applyBorder="1" applyAlignment="1">
      <alignment horizontal="left" vertical="center" wrapText="1"/>
    </xf>
    <xf numFmtId="0" fontId="73" fillId="0" borderId="79" xfId="0" applyFont="1" applyFill="1" applyBorder="1" applyAlignment="1">
      <alignment horizontal="center" vertical="center"/>
    </xf>
    <xf numFmtId="0" fontId="65" fillId="41" borderId="79" xfId="0" applyFont="1" applyFill="1" applyBorder="1" applyAlignment="1">
      <alignment horizontal="center"/>
    </xf>
    <xf numFmtId="0" fontId="60" fillId="44" borderId="80" xfId="0" applyFont="1" applyFill="1" applyBorder="1" applyAlignment="1">
      <alignment horizontal="center" vertical="center"/>
    </xf>
    <xf numFmtId="0" fontId="60" fillId="44" borderId="100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left" vertical="center" wrapText="1"/>
    </xf>
    <xf numFmtId="168" fontId="64" fillId="0" borderId="79" xfId="42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left" vertical="center" wrapText="1"/>
    </xf>
    <xf numFmtId="0" fontId="71" fillId="0" borderId="79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66675</xdr:colOff>
      <xdr:row>1</xdr:row>
      <xdr:rowOff>66675</xdr:rowOff>
    </xdr:from>
    <xdr:to>
      <xdr:col>50</xdr:col>
      <xdr:colOff>104775</xdr:colOff>
      <xdr:row>1</xdr:row>
      <xdr:rowOff>495300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rcRect l="33235" r="31971" b="44752"/>
        <a:stretch>
          <a:fillRect/>
        </a:stretch>
      </xdr:blipFill>
      <xdr:spPr>
        <a:xfrm>
          <a:off x="8420100" y="161925"/>
          <a:ext cx="3524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28575</xdr:colOff>
      <xdr:row>39</xdr:row>
      <xdr:rowOff>28575</xdr:rowOff>
    </xdr:from>
    <xdr:to>
      <xdr:col>86</xdr:col>
      <xdr:colOff>95250</xdr:colOff>
      <xdr:row>44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9315450"/>
          <a:ext cx="29051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0</xdr:rowOff>
    </xdr:from>
    <xdr:to>
      <xdr:col>21</xdr:col>
      <xdr:colOff>114300</xdr:colOff>
      <xdr:row>15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0"/>
          <a:ext cx="46101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152400</xdr:colOff>
      <xdr:row>7</xdr:row>
      <xdr:rowOff>0</xdr:rowOff>
    </xdr:from>
    <xdr:to>
      <xdr:col>44</xdr:col>
      <xdr:colOff>171450</xdr:colOff>
      <xdr:row>20</xdr:row>
      <xdr:rowOff>123825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333500"/>
          <a:ext cx="4581525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14</xdr:col>
      <xdr:colOff>104775</xdr:colOff>
      <xdr:row>33</xdr:row>
      <xdr:rowOff>180975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86400"/>
          <a:ext cx="35528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0</xdr:colOff>
      <xdr:row>27</xdr:row>
      <xdr:rowOff>0</xdr:rowOff>
    </xdr:from>
    <xdr:to>
      <xdr:col>34</xdr:col>
      <xdr:colOff>9525</xdr:colOff>
      <xdr:row>33</xdr:row>
      <xdr:rowOff>180975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5486400"/>
          <a:ext cx="34480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180975</xdr:colOff>
      <xdr:row>27</xdr:row>
      <xdr:rowOff>0</xdr:rowOff>
    </xdr:from>
    <xdr:to>
      <xdr:col>52</xdr:col>
      <xdr:colOff>19050</xdr:colOff>
      <xdr:row>37</xdr:row>
      <xdr:rowOff>38100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8525" y="5486400"/>
          <a:ext cx="3495675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20</xdr:col>
      <xdr:colOff>95250</xdr:colOff>
      <xdr:row>49</xdr:row>
      <xdr:rowOff>171450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096375"/>
          <a:ext cx="46291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50</xdr:row>
      <xdr:rowOff>9525</xdr:rowOff>
    </xdr:from>
    <xdr:to>
      <xdr:col>20</xdr:col>
      <xdr:colOff>104775</xdr:colOff>
      <xdr:row>55</xdr:row>
      <xdr:rowOff>180975</xdr:rowOff>
    </xdr:to>
    <xdr:pic>
      <xdr:nvPicPr>
        <xdr:cNvPr id="7" name="Imagem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0191750"/>
          <a:ext cx="46101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44</xdr:row>
      <xdr:rowOff>0</xdr:rowOff>
    </xdr:from>
    <xdr:to>
      <xdr:col>50</xdr:col>
      <xdr:colOff>95250</xdr:colOff>
      <xdr:row>54</xdr:row>
      <xdr:rowOff>38100</xdr:rowOff>
    </xdr:to>
    <xdr:pic>
      <xdr:nvPicPr>
        <xdr:cNvPr id="8" name="Imagem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9096375"/>
          <a:ext cx="5381625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66675</xdr:rowOff>
    </xdr:from>
    <xdr:to>
      <xdr:col>19</xdr:col>
      <xdr:colOff>28575</xdr:colOff>
      <xdr:row>74</xdr:row>
      <xdr:rowOff>66675</xdr:rowOff>
    </xdr:to>
    <xdr:pic>
      <xdr:nvPicPr>
        <xdr:cNvPr id="9" name="Imagem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325475"/>
          <a:ext cx="438150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95250</xdr:colOff>
      <xdr:row>65</xdr:row>
      <xdr:rowOff>114300</xdr:rowOff>
    </xdr:from>
    <xdr:to>
      <xdr:col>48</xdr:col>
      <xdr:colOff>28575</xdr:colOff>
      <xdr:row>74</xdr:row>
      <xdr:rowOff>9525</xdr:rowOff>
    </xdr:to>
    <xdr:pic>
      <xdr:nvPicPr>
        <xdr:cNvPr id="10" name="Imagem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13373100"/>
          <a:ext cx="431482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74</xdr:row>
      <xdr:rowOff>66675</xdr:rowOff>
    </xdr:from>
    <xdr:to>
      <xdr:col>19</xdr:col>
      <xdr:colOff>76200</xdr:colOff>
      <xdr:row>81</xdr:row>
      <xdr:rowOff>38100</xdr:rowOff>
    </xdr:to>
    <xdr:pic>
      <xdr:nvPicPr>
        <xdr:cNvPr id="11" name="Imagem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4954250"/>
          <a:ext cx="43815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95250</xdr:colOff>
      <xdr:row>74</xdr:row>
      <xdr:rowOff>38100</xdr:rowOff>
    </xdr:from>
    <xdr:to>
      <xdr:col>48</xdr:col>
      <xdr:colOff>28575</xdr:colOff>
      <xdr:row>82</xdr:row>
      <xdr:rowOff>95250</xdr:rowOff>
    </xdr:to>
    <xdr:pic>
      <xdr:nvPicPr>
        <xdr:cNvPr id="12" name="Imagem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0" y="14925675"/>
          <a:ext cx="431482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19</xdr:col>
      <xdr:colOff>66675</xdr:colOff>
      <xdr:row>96</xdr:row>
      <xdr:rowOff>152400</xdr:rowOff>
    </xdr:to>
    <xdr:pic>
      <xdr:nvPicPr>
        <xdr:cNvPr id="13" name="Imagem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145125"/>
          <a:ext cx="44196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9525</xdr:rowOff>
    </xdr:from>
    <xdr:to>
      <xdr:col>19</xdr:col>
      <xdr:colOff>66675</xdr:colOff>
      <xdr:row>103</xdr:row>
      <xdr:rowOff>171450</xdr:rowOff>
    </xdr:to>
    <xdr:pic>
      <xdr:nvPicPr>
        <xdr:cNvPr id="14" name="Imagem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9421475"/>
          <a:ext cx="44196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28575</xdr:colOff>
      <xdr:row>90</xdr:row>
      <xdr:rowOff>9525</xdr:rowOff>
    </xdr:from>
    <xdr:to>
      <xdr:col>42</xdr:col>
      <xdr:colOff>552450</xdr:colOff>
      <xdr:row>100</xdr:row>
      <xdr:rowOff>152400</xdr:rowOff>
    </xdr:to>
    <xdr:pic>
      <xdr:nvPicPr>
        <xdr:cNvPr id="15" name="Imagem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18154650"/>
          <a:ext cx="4324350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28575</xdr:colOff>
      <xdr:row>100</xdr:row>
      <xdr:rowOff>142875</xdr:rowOff>
    </xdr:from>
    <xdr:to>
      <xdr:col>42</xdr:col>
      <xdr:colOff>571500</xdr:colOff>
      <xdr:row>112</xdr:row>
      <xdr:rowOff>38100</xdr:rowOff>
    </xdr:to>
    <xdr:pic>
      <xdr:nvPicPr>
        <xdr:cNvPr id="16" name="Imagem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20097750"/>
          <a:ext cx="434340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pbarra\Downloads\Programa&#231;&#227;o_P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Tutorial"/>
      <sheetName val="POA"/>
      <sheetName val="Cadastro"/>
      <sheetName val="Sit_Saúde"/>
      <sheetName val="CRIANÇA"/>
      <sheetName val="ADOLESCENTE"/>
      <sheetName val="ADULTO"/>
      <sheetName val="GESTANTE"/>
      <sheetName val="IDOSO"/>
      <sheetName val="Outras ações"/>
      <sheetName val="Consolidado"/>
      <sheetName val="Monitoramento"/>
      <sheetName val="Fórmulas"/>
      <sheetName val="Gráficos"/>
    </sheetNames>
    <sheetDataSet>
      <sheetData sheetId="3">
        <row r="33">
          <cell r="G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BU18"/>
  <sheetViews>
    <sheetView workbookViewId="0" topLeftCell="A1">
      <selection activeCell="BL17" sqref="BL17:BO17"/>
    </sheetView>
  </sheetViews>
  <sheetFormatPr defaultColWidth="11.00390625" defaultRowHeight="14.25"/>
  <cols>
    <col min="1" max="45" width="2.375" style="1" customWidth="1"/>
    <col min="46" max="72" width="1.37890625" style="1" customWidth="1"/>
    <col min="73" max="73" width="2.375" style="1" customWidth="1"/>
    <col min="74" max="16384" width="11.00390625" style="1" customWidth="1"/>
  </cols>
  <sheetData>
    <row r="1" ht="7.5" customHeight="1"/>
    <row r="2" spans="2:72" ht="39.75" customHeight="1">
      <c r="B2" s="561" t="s">
        <v>0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3"/>
    </row>
    <row r="3" ht="9.75" customHeight="1">
      <c r="X3" s="4"/>
    </row>
    <row r="4" spans="2:72" ht="39.75" customHeight="1">
      <c r="B4" s="562" t="s">
        <v>1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3" t="s">
        <v>2</v>
      </c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  <c r="AR4" s="563"/>
      <c r="AS4" s="563"/>
      <c r="AT4" s="563"/>
      <c r="AU4" s="563"/>
      <c r="AV4" s="563"/>
      <c r="AW4" s="563"/>
      <c r="AX4" s="563"/>
      <c r="AY4" s="563"/>
      <c r="AZ4" s="563"/>
      <c r="BA4" s="563"/>
      <c r="BB4" s="563"/>
      <c r="BC4" s="563"/>
      <c r="BD4" s="563"/>
      <c r="BE4" s="563"/>
      <c r="BF4" s="563"/>
      <c r="BG4" s="563"/>
      <c r="BH4" s="563"/>
      <c r="BI4" s="563"/>
      <c r="BJ4" s="563"/>
      <c r="BK4" s="563"/>
      <c r="BL4" s="563"/>
      <c r="BM4" s="563"/>
      <c r="BN4" s="563"/>
      <c r="BO4" s="563"/>
      <c r="BP4" s="563"/>
      <c r="BQ4" s="563"/>
      <c r="BR4" s="563"/>
      <c r="BS4" s="563"/>
      <c r="BT4" s="563"/>
    </row>
    <row r="5" ht="9.75" customHeight="1">
      <c r="X5" s="4"/>
    </row>
    <row r="6" spans="2:72" ht="12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2:72" ht="30.75" customHeight="1">
      <c r="B7" s="564" t="s">
        <v>3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Z7" s="565" t="s">
        <v>4</v>
      </c>
      <c r="BA7" s="565"/>
      <c r="BB7" s="565"/>
      <c r="BC7" s="565"/>
      <c r="BD7" s="565"/>
      <c r="BE7" s="565"/>
      <c r="BF7" s="565"/>
      <c r="BG7" s="565"/>
      <c r="BH7" s="565"/>
      <c r="BI7" s="565"/>
      <c r="BJ7" s="565"/>
      <c r="BK7" s="565"/>
      <c r="BL7" s="565"/>
      <c r="BM7" s="565"/>
      <c r="BN7" s="565"/>
      <c r="BO7" s="565"/>
      <c r="BP7" s="565"/>
      <c r="BQ7" s="565"/>
      <c r="BR7" s="565"/>
      <c r="BS7" s="565"/>
      <c r="BT7" s="565"/>
    </row>
    <row r="8" ht="9.75" customHeight="1">
      <c r="X8" s="4"/>
    </row>
    <row r="9" spans="2:72" ht="19.5" customHeight="1">
      <c r="B9" s="566" t="s">
        <v>5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F9" s="6"/>
      <c r="AG9" s="566" t="s">
        <v>6</v>
      </c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</row>
    <row r="10" ht="9.75" customHeight="1">
      <c r="AF10" s="6"/>
    </row>
    <row r="11" spans="3:57" ht="19.5" customHeight="1">
      <c r="C11" s="567" t="s">
        <v>7</v>
      </c>
      <c r="D11" s="567"/>
      <c r="E11" s="567"/>
      <c r="F11" s="567"/>
      <c r="G11" s="567"/>
      <c r="H11" s="567"/>
      <c r="I11" s="567"/>
      <c r="J11" s="567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F11" s="6"/>
      <c r="AH11" s="567" t="s">
        <v>8</v>
      </c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T11" s="569"/>
      <c r="AU11" s="569"/>
      <c r="AV11" s="569"/>
      <c r="AW11" s="7" t="s">
        <v>9</v>
      </c>
      <c r="AX11" s="569"/>
      <c r="AY11" s="569"/>
      <c r="AZ11" s="569"/>
      <c r="BA11" s="7" t="s">
        <v>9</v>
      </c>
      <c r="BB11" s="569"/>
      <c r="BC11" s="569"/>
      <c r="BD11" s="569"/>
      <c r="BE11" s="569"/>
    </row>
    <row r="12" spans="3:57" ht="15" customHeight="1">
      <c r="C12" s="567"/>
      <c r="D12" s="567"/>
      <c r="E12" s="567"/>
      <c r="F12" s="567"/>
      <c r="G12" s="567"/>
      <c r="H12" s="567"/>
      <c r="I12" s="567"/>
      <c r="J12" s="567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F12" s="6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7"/>
      <c r="AT12" s="570" t="s">
        <v>10</v>
      </c>
      <c r="AU12" s="570"/>
      <c r="AV12" s="570"/>
      <c r="AW12" s="8"/>
      <c r="AX12" s="570" t="s">
        <v>11</v>
      </c>
      <c r="AY12" s="570"/>
      <c r="AZ12" s="570"/>
      <c r="BA12" s="8"/>
      <c r="BB12" s="570" t="s">
        <v>12</v>
      </c>
      <c r="BC12" s="570"/>
      <c r="BD12" s="570"/>
      <c r="BE12" s="570"/>
    </row>
    <row r="13" ht="9.75" customHeight="1">
      <c r="AF13" s="6"/>
    </row>
    <row r="14" spans="3:73" ht="19.5" customHeight="1">
      <c r="C14" s="567" t="s">
        <v>13</v>
      </c>
      <c r="D14" s="567"/>
      <c r="E14" s="567"/>
      <c r="F14" s="567"/>
      <c r="G14" s="567"/>
      <c r="H14" s="567"/>
      <c r="I14" s="567"/>
      <c r="J14" s="567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F14" s="6"/>
      <c r="AH14" s="567" t="s">
        <v>14</v>
      </c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T14" s="569"/>
      <c r="AU14" s="569"/>
      <c r="AV14" s="569"/>
      <c r="AW14" s="7" t="s">
        <v>9</v>
      </c>
      <c r="AX14" s="569"/>
      <c r="AY14" s="569"/>
      <c r="AZ14" s="569"/>
      <c r="BA14" s="7" t="s">
        <v>9</v>
      </c>
      <c r="BB14" s="569"/>
      <c r="BC14" s="569"/>
      <c r="BD14" s="569"/>
      <c r="BE14" s="569"/>
      <c r="BF14" s="571" t="s">
        <v>15</v>
      </c>
      <c r="BG14" s="571"/>
      <c r="BH14" s="569"/>
      <c r="BI14" s="569"/>
      <c r="BJ14" s="569"/>
      <c r="BK14" s="7" t="s">
        <v>9</v>
      </c>
      <c r="BL14" s="569"/>
      <c r="BM14" s="569"/>
      <c r="BN14" s="569"/>
      <c r="BO14" s="7" t="s">
        <v>9</v>
      </c>
      <c r="BP14" s="569"/>
      <c r="BQ14" s="569"/>
      <c r="BR14" s="569"/>
      <c r="BS14" s="569"/>
      <c r="BT14" s="9"/>
      <c r="BU14" s="9"/>
    </row>
    <row r="15" spans="3:73" ht="15" customHeight="1">
      <c r="C15" s="567"/>
      <c r="D15" s="567"/>
      <c r="E15" s="567"/>
      <c r="F15" s="567"/>
      <c r="G15" s="567"/>
      <c r="H15" s="567"/>
      <c r="I15" s="567"/>
      <c r="J15" s="567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F15" s="6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T15" s="570" t="s">
        <v>10</v>
      </c>
      <c r="AU15" s="570"/>
      <c r="AV15" s="570"/>
      <c r="AW15" s="8"/>
      <c r="AX15" s="570" t="s">
        <v>11</v>
      </c>
      <c r="AY15" s="570"/>
      <c r="AZ15" s="570"/>
      <c r="BA15" s="8"/>
      <c r="BB15" s="570" t="s">
        <v>12</v>
      </c>
      <c r="BC15" s="570"/>
      <c r="BD15" s="570"/>
      <c r="BE15" s="570"/>
      <c r="BF15" s="10"/>
      <c r="BG15" s="10"/>
      <c r="BH15" s="570" t="s">
        <v>10</v>
      </c>
      <c r="BI15" s="570"/>
      <c r="BJ15" s="570"/>
      <c r="BK15" s="8"/>
      <c r="BL15" s="570" t="s">
        <v>11</v>
      </c>
      <c r="BM15" s="570"/>
      <c r="BN15" s="570"/>
      <c r="BO15" s="8"/>
      <c r="BP15" s="570" t="s">
        <v>12</v>
      </c>
      <c r="BQ15" s="570"/>
      <c r="BR15" s="570"/>
      <c r="BS15" s="570"/>
      <c r="BT15" s="9"/>
      <c r="BU15" s="9"/>
    </row>
    <row r="16" ht="9.75" customHeight="1">
      <c r="AF16" s="6"/>
    </row>
    <row r="17" spans="2:67" ht="19.5" customHeight="1">
      <c r="B17" s="11"/>
      <c r="C17" s="567" t="s">
        <v>16</v>
      </c>
      <c r="D17" s="567"/>
      <c r="E17" s="567"/>
      <c r="F17" s="567"/>
      <c r="G17" s="567"/>
      <c r="H17" s="567"/>
      <c r="I17" s="567"/>
      <c r="J17" s="567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F17" s="6"/>
      <c r="AH17" s="567" t="s">
        <v>17</v>
      </c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T17" s="569"/>
      <c r="AU17" s="569"/>
      <c r="AV17" s="569"/>
      <c r="AW17" s="569"/>
      <c r="AX17" s="569"/>
      <c r="AZ17" s="572" t="s">
        <v>18</v>
      </c>
      <c r="BA17" s="572"/>
      <c r="BB17" s="572"/>
      <c r="BD17" s="569"/>
      <c r="BE17" s="569"/>
      <c r="BF17" s="569"/>
      <c r="BG17" s="7" t="s">
        <v>9</v>
      </c>
      <c r="BH17" s="569"/>
      <c r="BI17" s="569"/>
      <c r="BJ17" s="569"/>
      <c r="BK17" s="7" t="s">
        <v>9</v>
      </c>
      <c r="BL17" s="569"/>
      <c r="BM17" s="569"/>
      <c r="BN17" s="569"/>
      <c r="BO17" s="569"/>
    </row>
    <row r="18" spans="2:67" ht="15" customHeight="1">
      <c r="B18" s="11"/>
      <c r="C18" s="567"/>
      <c r="D18" s="567"/>
      <c r="E18" s="567"/>
      <c r="F18" s="567"/>
      <c r="G18" s="567"/>
      <c r="H18" s="567"/>
      <c r="I18" s="567"/>
      <c r="J18" s="567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F18" s="6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T18" s="570" t="s">
        <v>19</v>
      </c>
      <c r="AU18" s="570"/>
      <c r="AV18" s="570"/>
      <c r="AW18" s="570"/>
      <c r="AX18" s="570"/>
      <c r="BD18" s="570" t="s">
        <v>10</v>
      </c>
      <c r="BE18" s="570"/>
      <c r="BF18" s="570"/>
      <c r="BG18" s="8"/>
      <c r="BH18" s="570" t="s">
        <v>11</v>
      </c>
      <c r="BI18" s="570"/>
      <c r="BJ18" s="570"/>
      <c r="BK18" s="8"/>
      <c r="BL18" s="570" t="s">
        <v>12</v>
      </c>
      <c r="BM18" s="570"/>
      <c r="BN18" s="570"/>
      <c r="BO18" s="570"/>
    </row>
    <row r="20" ht="34.5" customHeight="1"/>
    <row r="21" ht="12" customHeight="1"/>
    <row r="22" ht="30" customHeight="1"/>
    <row r="23" ht="4.5" customHeight="1"/>
    <row r="24" ht="30" customHeight="1"/>
  </sheetData>
  <sheetProtection password="DABF" sheet="1"/>
  <mergeCells count="44">
    <mergeCell ref="BH17:BJ17"/>
    <mergeCell ref="BL17:BO17"/>
    <mergeCell ref="AT18:AX18"/>
    <mergeCell ref="BD18:BF18"/>
    <mergeCell ref="BH18:BJ18"/>
    <mergeCell ref="BL18:BO18"/>
    <mergeCell ref="C17:J18"/>
    <mergeCell ref="L17:AD18"/>
    <mergeCell ref="AH17:AR18"/>
    <mergeCell ref="AT17:AX17"/>
    <mergeCell ref="AZ17:BB17"/>
    <mergeCell ref="BD17:BF17"/>
    <mergeCell ref="BF14:BG14"/>
    <mergeCell ref="BH14:BJ14"/>
    <mergeCell ref="BL14:BN14"/>
    <mergeCell ref="BP14:BS14"/>
    <mergeCell ref="AT15:AV15"/>
    <mergeCell ref="AX15:AZ15"/>
    <mergeCell ref="BB15:BE15"/>
    <mergeCell ref="BH15:BJ15"/>
    <mergeCell ref="BL15:BN15"/>
    <mergeCell ref="BP15:BS15"/>
    <mergeCell ref="C14:J15"/>
    <mergeCell ref="L14:AD15"/>
    <mergeCell ref="AH14:AR15"/>
    <mergeCell ref="AT14:AV14"/>
    <mergeCell ref="AX14:AZ14"/>
    <mergeCell ref="BB14:BE14"/>
    <mergeCell ref="C11:J12"/>
    <mergeCell ref="L11:AD12"/>
    <mergeCell ref="AH11:AR12"/>
    <mergeCell ref="AT11:AV11"/>
    <mergeCell ref="AX11:AZ11"/>
    <mergeCell ref="BB11:BE11"/>
    <mergeCell ref="AT12:AV12"/>
    <mergeCell ref="AX12:AZ12"/>
    <mergeCell ref="BB12:BE12"/>
    <mergeCell ref="B2:AU2"/>
    <mergeCell ref="B4:Y4"/>
    <mergeCell ref="Z4:BT4"/>
    <mergeCell ref="B7:AX7"/>
    <mergeCell ref="AZ7:BT7"/>
    <mergeCell ref="B9:AD9"/>
    <mergeCell ref="AG9:BT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A1">
      <selection activeCell="AI10" sqref="AI10:AY10"/>
    </sheetView>
  </sheetViews>
  <sheetFormatPr defaultColWidth="11.00390625" defaultRowHeight="14.25"/>
  <cols>
    <col min="1" max="1" width="2.375" style="34" customWidth="1"/>
    <col min="2" max="80" width="1.37890625" style="34" customWidth="1"/>
    <col min="81" max="81" width="0" style="34" hidden="1" customWidth="1"/>
    <col min="82" max="82" width="1.37890625" style="34" customWidth="1"/>
    <col min="83" max="107" width="0" style="34" hidden="1" customWidth="1"/>
    <col min="108" max="142" width="1.37890625" style="34" customWidth="1"/>
    <col min="143" max="143" width="12.375" style="34" customWidth="1"/>
    <col min="144" max="145" width="10.375" style="34" customWidth="1"/>
    <col min="146" max="146" width="12.875" style="34" customWidth="1"/>
    <col min="147" max="147" width="10.375" style="34" customWidth="1"/>
    <col min="148" max="16384" width="11.00390625" style="34" customWidth="1"/>
  </cols>
  <sheetData>
    <row r="1" ht="9.75" customHeight="1">
      <c r="EM1" s="36"/>
    </row>
    <row r="2" spans="2:145" ht="39.75" customHeight="1">
      <c r="B2" s="710" t="s">
        <v>630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0"/>
      <c r="BW2" s="710"/>
      <c r="BX2" s="710"/>
      <c r="BY2" s="710"/>
      <c r="BZ2" s="710"/>
      <c r="CA2" s="710"/>
      <c r="CB2" s="710"/>
      <c r="CC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EJ2" s="40"/>
      <c r="EK2" s="40"/>
      <c r="EL2" s="40"/>
      <c r="EM2" s="40"/>
      <c r="EN2" s="40"/>
      <c r="EO2" s="40"/>
    </row>
    <row r="3" spans="1:256" s="36" customFormat="1" ht="15" customHeight="1">
      <c r="A3" s="34"/>
      <c r="B3" s="167"/>
      <c r="BQ3" s="161"/>
      <c r="BR3" s="161"/>
      <c r="CD3" s="34"/>
      <c r="ET3" s="34"/>
      <c r="EU3" s="34"/>
      <c r="EV3" s="34"/>
      <c r="EW3" s="40"/>
      <c r="EX3" s="40"/>
      <c r="EY3" s="40"/>
      <c r="EZ3" s="40"/>
      <c r="FA3" s="40"/>
      <c r="FB3" s="40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2:142" ht="24.75" customHeight="1">
      <c r="B4" s="650" t="s">
        <v>631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50"/>
      <c r="BD4" s="650"/>
      <c r="BE4" s="650"/>
      <c r="BF4" s="650"/>
      <c r="BG4" s="650"/>
      <c r="BH4" s="650"/>
      <c r="BI4" s="650"/>
      <c r="BJ4" s="650"/>
      <c r="BK4" s="650"/>
      <c r="BL4" s="650"/>
      <c r="BM4" s="650"/>
      <c r="BN4" s="650"/>
      <c r="BO4" s="650"/>
      <c r="BP4" s="650"/>
      <c r="BQ4" s="650"/>
      <c r="BR4" s="650"/>
      <c r="BS4" s="650"/>
      <c r="BT4" s="650"/>
      <c r="BU4" s="650"/>
      <c r="BV4" s="650"/>
      <c r="BW4" s="650"/>
      <c r="BX4" s="650"/>
      <c r="BY4" s="650"/>
      <c r="BZ4" s="650"/>
      <c r="CA4" s="650"/>
      <c r="CB4" s="650"/>
      <c r="CC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</row>
    <row r="5" spans="2:147" ht="4.5" customHeight="1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E5" s="168"/>
      <c r="CF5" s="168"/>
      <c r="CG5" s="168"/>
      <c r="CH5" s="168"/>
      <c r="CI5" s="168"/>
      <c r="CJ5" s="168"/>
      <c r="CK5" s="168"/>
      <c r="CL5" s="167"/>
      <c r="CM5" s="167"/>
      <c r="CN5" s="167"/>
      <c r="CO5" s="167"/>
      <c r="CP5" s="169"/>
      <c r="CQ5" s="169"/>
      <c r="CR5" s="168"/>
      <c r="CS5" s="168"/>
      <c r="CT5" s="168"/>
      <c r="CU5" s="168"/>
      <c r="CV5" s="168"/>
      <c r="CW5" s="168"/>
      <c r="CX5" s="168"/>
      <c r="CY5" s="167"/>
      <c r="CZ5" s="167"/>
      <c r="DA5" s="167"/>
      <c r="DB5" s="167"/>
      <c r="DC5" s="169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161"/>
      <c r="EO5" s="32"/>
      <c r="EP5" s="32"/>
      <c r="EQ5" s="32"/>
    </row>
    <row r="6" spans="1:256" s="170" customFormat="1" ht="41.25" customHeight="1">
      <c r="A6" s="32"/>
      <c r="B6" s="711" t="s">
        <v>632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32"/>
      <c r="O6" s="32"/>
      <c r="P6" s="711" t="s">
        <v>633</v>
      </c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169"/>
      <c r="BA6" s="711" t="s">
        <v>634</v>
      </c>
      <c r="BB6" s="711"/>
      <c r="BC6" s="711"/>
      <c r="BD6" s="711"/>
      <c r="BE6" s="711"/>
      <c r="BF6" s="711"/>
      <c r="BG6" s="711"/>
      <c r="BH6" s="711"/>
      <c r="BI6" s="711"/>
      <c r="BJ6" s="169"/>
      <c r="BK6" s="712" t="s">
        <v>635</v>
      </c>
      <c r="BL6" s="712"/>
      <c r="BM6" s="712"/>
      <c r="BN6" s="712"/>
      <c r="BO6" s="712"/>
      <c r="BP6" s="712"/>
      <c r="BQ6" s="712"/>
      <c r="BR6" s="712"/>
      <c r="BS6" s="712"/>
      <c r="BT6" s="713" t="s">
        <v>636</v>
      </c>
      <c r="BU6" s="713"/>
      <c r="BV6" s="713"/>
      <c r="BW6" s="713"/>
      <c r="BX6" s="713"/>
      <c r="BY6" s="713"/>
      <c r="BZ6" s="713"/>
      <c r="CA6" s="713"/>
      <c r="CB6" s="713"/>
      <c r="CC6" s="203"/>
      <c r="CD6" s="169"/>
      <c r="CE6" s="653" t="s">
        <v>637</v>
      </c>
      <c r="CF6" s="653"/>
      <c r="CG6" s="653"/>
      <c r="CH6" s="653"/>
      <c r="CI6" s="653"/>
      <c r="CJ6" s="653"/>
      <c r="CK6" s="653"/>
      <c r="CL6" s="653"/>
      <c r="CM6" s="653"/>
      <c r="CN6" s="653"/>
      <c r="CO6" s="653"/>
      <c r="CP6" s="653"/>
      <c r="CQ6" s="169"/>
      <c r="CR6" s="653" t="s">
        <v>638</v>
      </c>
      <c r="CS6" s="653"/>
      <c r="CT6" s="653"/>
      <c r="CU6" s="653"/>
      <c r="CV6" s="653"/>
      <c r="CW6" s="653"/>
      <c r="CX6" s="653"/>
      <c r="CY6" s="653"/>
      <c r="CZ6" s="653"/>
      <c r="DA6" s="653"/>
      <c r="DB6" s="653"/>
      <c r="DC6" s="653"/>
      <c r="FG6" s="593"/>
      <c r="FH6" s="593"/>
      <c r="FI6" s="593"/>
      <c r="FJ6" s="593"/>
      <c r="FK6" s="593"/>
      <c r="FL6" s="593"/>
      <c r="FM6" s="593"/>
      <c r="FN6" s="593"/>
      <c r="FO6" s="593"/>
      <c r="FP6" s="593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93"/>
      <c r="GB6" s="593"/>
      <c r="GC6" s="20"/>
      <c r="GD6" s="20"/>
      <c r="GE6" s="20"/>
      <c r="GF6" s="20"/>
      <c r="GG6" s="20"/>
      <c r="GH6" s="20"/>
      <c r="GI6" s="20"/>
      <c r="GJ6" s="20"/>
      <c r="GK6" s="20"/>
      <c r="GL6" s="593"/>
      <c r="GM6" s="593"/>
      <c r="GN6" s="20"/>
      <c r="GO6" s="20"/>
      <c r="GP6" s="20"/>
      <c r="GQ6" s="20"/>
      <c r="GR6" s="20"/>
      <c r="GS6" s="20"/>
      <c r="GT6" s="20"/>
      <c r="GU6" s="20"/>
      <c r="GV6" s="593"/>
      <c r="GW6" s="593"/>
      <c r="GX6" s="161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20" customFormat="1" ht="1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CQ7" s="169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70" customFormat="1" ht="19.5" customHeight="1">
      <c r="A8" s="32"/>
      <c r="B8" s="711" t="s">
        <v>579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6"/>
      <c r="O8" s="52"/>
      <c r="P8" s="732" t="s">
        <v>639</v>
      </c>
      <c r="Q8" s="732"/>
      <c r="R8" s="732"/>
      <c r="S8" s="732"/>
      <c r="T8" s="714" t="s">
        <v>590</v>
      </c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4"/>
      <c r="AI8" s="715" t="s">
        <v>640</v>
      </c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169"/>
      <c r="BA8" s="606">
        <f>SUM('CH Equipe'!P55:X55)</f>
        <v>20</v>
      </c>
      <c r="BB8" s="606"/>
      <c r="BC8" s="606"/>
      <c r="BD8" s="606"/>
      <c r="BE8" s="606"/>
      <c r="BF8" s="606"/>
      <c r="BG8" s="606"/>
      <c r="BH8" s="606"/>
      <c r="BI8" s="606"/>
      <c r="BJ8" s="169"/>
      <c r="BK8" s="658">
        <f>SUM('CH Equipe'!P14:X14)</f>
        <v>0</v>
      </c>
      <c r="BL8" s="658"/>
      <c r="BM8" s="658"/>
      <c r="BN8" s="658"/>
      <c r="BO8" s="658"/>
      <c r="BP8" s="658"/>
      <c r="BQ8" s="658"/>
      <c r="BR8" s="658"/>
      <c r="BS8" s="658"/>
      <c r="BT8" s="718">
        <f aca="true" t="shared" si="0" ref="BT8:BT18">BK8/11/4</f>
        <v>0</v>
      </c>
      <c r="BU8" s="718"/>
      <c r="BV8" s="718"/>
      <c r="BW8" s="718"/>
      <c r="BX8" s="718"/>
      <c r="BY8" s="718"/>
      <c r="BZ8" s="718"/>
      <c r="CA8" s="718"/>
      <c r="CB8" s="718"/>
      <c r="CC8" s="204">
        <f aca="true" t="shared" si="1" ref="CC8:CC18">ROUND(BT8,0)</f>
        <v>0</v>
      </c>
      <c r="CD8" s="169"/>
      <c r="CE8" s="606" t="e">
        <f>CC8*#REF!</f>
        <v>#REF!</v>
      </c>
      <c r="CF8" s="606"/>
      <c r="CG8" s="606"/>
      <c r="CH8" s="606"/>
      <c r="CI8" s="606"/>
      <c r="CJ8" s="606"/>
      <c r="CK8" s="606"/>
      <c r="CL8" s="606"/>
      <c r="CM8" s="606"/>
      <c r="CN8" s="606"/>
      <c r="CO8" s="606"/>
      <c r="CP8" s="606"/>
      <c r="CQ8" s="169"/>
      <c r="CR8" s="696" t="e">
        <f aca="true" t="shared" si="2" ref="CR8:CR18">CE8/60</f>
        <v>#REF!</v>
      </c>
      <c r="CS8" s="696"/>
      <c r="CT8" s="696"/>
      <c r="CU8" s="696"/>
      <c r="CV8" s="696"/>
      <c r="CW8" s="696"/>
      <c r="CX8" s="696"/>
      <c r="CY8" s="696"/>
      <c r="CZ8" s="696"/>
      <c r="DA8" s="696"/>
      <c r="DB8" s="696"/>
      <c r="DC8" s="696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70" customFormat="1" ht="19.5" customHeight="1">
      <c r="A9" s="32"/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5"/>
      <c r="O9" s="52"/>
      <c r="P9" s="732"/>
      <c r="Q9" s="732"/>
      <c r="R9" s="732"/>
      <c r="S9" s="732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714"/>
      <c r="AH9" s="714"/>
      <c r="AI9" s="717" t="s">
        <v>641</v>
      </c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169"/>
      <c r="BA9" s="623">
        <f>SUM('CH Equipe'!Y55:AG55)</f>
        <v>10</v>
      </c>
      <c r="BB9" s="623"/>
      <c r="BC9" s="623"/>
      <c r="BD9" s="623"/>
      <c r="BE9" s="623"/>
      <c r="BF9" s="623"/>
      <c r="BG9" s="623"/>
      <c r="BH9" s="623"/>
      <c r="BI9" s="623"/>
      <c r="BJ9" s="169"/>
      <c r="BK9" s="661">
        <f>SUM('CH Equipe'!Y14:AG14)</f>
        <v>0</v>
      </c>
      <c r="BL9" s="661"/>
      <c r="BM9" s="661"/>
      <c r="BN9" s="661"/>
      <c r="BO9" s="661"/>
      <c r="BP9" s="661"/>
      <c r="BQ9" s="661"/>
      <c r="BR9" s="661"/>
      <c r="BS9" s="661"/>
      <c r="BT9" s="719">
        <f t="shared" si="0"/>
        <v>0</v>
      </c>
      <c r="BU9" s="719"/>
      <c r="BV9" s="719"/>
      <c r="BW9" s="719"/>
      <c r="BX9" s="719"/>
      <c r="BY9" s="719"/>
      <c r="BZ9" s="719"/>
      <c r="CA9" s="719"/>
      <c r="CB9" s="719"/>
      <c r="CC9" s="204">
        <f t="shared" si="1"/>
        <v>0</v>
      </c>
      <c r="CD9" s="169"/>
      <c r="CE9" s="623" t="e">
        <f>CC9*#REF!</f>
        <v>#REF!</v>
      </c>
      <c r="CF9" s="623"/>
      <c r="CG9" s="623"/>
      <c r="CH9" s="623"/>
      <c r="CI9" s="623"/>
      <c r="CJ9" s="623"/>
      <c r="CK9" s="623"/>
      <c r="CL9" s="623"/>
      <c r="CM9" s="623"/>
      <c r="CN9" s="623"/>
      <c r="CO9" s="623"/>
      <c r="CP9" s="623"/>
      <c r="CQ9" s="169"/>
      <c r="CR9" s="699" t="e">
        <f t="shared" si="2"/>
        <v>#REF!</v>
      </c>
      <c r="CS9" s="699"/>
      <c r="CT9" s="699"/>
      <c r="CU9" s="699"/>
      <c r="CV9" s="699"/>
      <c r="CW9" s="699"/>
      <c r="CX9" s="699"/>
      <c r="CY9" s="699"/>
      <c r="CZ9" s="699"/>
      <c r="DA9" s="699"/>
      <c r="DB9" s="699"/>
      <c r="DC9" s="69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70" customFormat="1" ht="19.5" customHeight="1">
      <c r="A10" s="32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5"/>
      <c r="O10" s="52"/>
      <c r="P10" s="732"/>
      <c r="Q10" s="732"/>
      <c r="R10" s="732"/>
      <c r="S10" s="732"/>
      <c r="T10" s="716" t="s">
        <v>595</v>
      </c>
      <c r="U10" s="716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I10" s="717" t="s">
        <v>641</v>
      </c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169"/>
      <c r="BA10" s="623">
        <f>BA9</f>
        <v>10</v>
      </c>
      <c r="BB10" s="623"/>
      <c r="BC10" s="623"/>
      <c r="BD10" s="623"/>
      <c r="BE10" s="623"/>
      <c r="BF10" s="623"/>
      <c r="BG10" s="623"/>
      <c r="BH10" s="623"/>
      <c r="BI10" s="623"/>
      <c r="BJ10" s="169"/>
      <c r="BK10" s="661">
        <f>SUM('CH Equipe'!Y19:AG19)</f>
        <v>0</v>
      </c>
      <c r="BL10" s="661"/>
      <c r="BM10" s="661"/>
      <c r="BN10" s="661"/>
      <c r="BO10" s="661"/>
      <c r="BP10" s="661"/>
      <c r="BQ10" s="661"/>
      <c r="BR10" s="661"/>
      <c r="BS10" s="661"/>
      <c r="BT10" s="719">
        <f t="shared" si="0"/>
        <v>0</v>
      </c>
      <c r="BU10" s="719"/>
      <c r="BV10" s="719"/>
      <c r="BW10" s="719"/>
      <c r="BX10" s="719"/>
      <c r="BY10" s="719"/>
      <c r="BZ10" s="719"/>
      <c r="CA10" s="719"/>
      <c r="CB10" s="719"/>
      <c r="CC10" s="204">
        <f t="shared" si="1"/>
        <v>0</v>
      </c>
      <c r="CD10" s="169"/>
      <c r="CE10" s="623" t="e">
        <f>CC10*#REF!</f>
        <v>#REF!</v>
      </c>
      <c r="CF10" s="623"/>
      <c r="CG10" s="623"/>
      <c r="CH10" s="623"/>
      <c r="CI10" s="623"/>
      <c r="CJ10" s="623"/>
      <c r="CK10" s="623"/>
      <c r="CL10" s="623"/>
      <c r="CM10" s="623"/>
      <c r="CN10" s="623"/>
      <c r="CO10" s="623"/>
      <c r="CP10" s="623"/>
      <c r="CQ10" s="169"/>
      <c r="CR10" s="699" t="e">
        <f t="shared" si="2"/>
        <v>#REF!</v>
      </c>
      <c r="CS10" s="699"/>
      <c r="CT10" s="699"/>
      <c r="CU10" s="699"/>
      <c r="CV10" s="699"/>
      <c r="CW10" s="699"/>
      <c r="CX10" s="699"/>
      <c r="CY10" s="699"/>
      <c r="CZ10" s="699"/>
      <c r="DA10" s="699"/>
      <c r="DB10" s="699"/>
      <c r="DC10" s="69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70" customFormat="1" ht="19.5" customHeight="1">
      <c r="A11" s="32"/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6"/>
      <c r="O11" s="52"/>
      <c r="P11" s="732"/>
      <c r="Q11" s="732"/>
      <c r="R11" s="732"/>
      <c r="S11" s="732"/>
      <c r="T11" s="716" t="s">
        <v>642</v>
      </c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6"/>
      <c r="AI11" s="717" t="s">
        <v>640</v>
      </c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169"/>
      <c r="BA11" s="623">
        <f>BA8</f>
        <v>20</v>
      </c>
      <c r="BB11" s="623"/>
      <c r="BC11" s="623"/>
      <c r="BD11" s="623"/>
      <c r="BE11" s="623"/>
      <c r="BF11" s="623"/>
      <c r="BG11" s="623"/>
      <c r="BH11" s="623"/>
      <c r="BI11" s="623"/>
      <c r="BJ11" s="169"/>
      <c r="BK11" s="661">
        <f>SUM('CH Equipe'!P23:X25)</f>
        <v>0</v>
      </c>
      <c r="BL11" s="661"/>
      <c r="BM11" s="661"/>
      <c r="BN11" s="661"/>
      <c r="BO11" s="661"/>
      <c r="BP11" s="661"/>
      <c r="BQ11" s="661"/>
      <c r="BR11" s="661"/>
      <c r="BS11" s="661"/>
      <c r="BT11" s="719">
        <f t="shared" si="0"/>
        <v>0</v>
      </c>
      <c r="BU11" s="719"/>
      <c r="BV11" s="719"/>
      <c r="BW11" s="719"/>
      <c r="BX11" s="719"/>
      <c r="BY11" s="719"/>
      <c r="BZ11" s="719"/>
      <c r="CA11" s="719"/>
      <c r="CB11" s="719"/>
      <c r="CC11" s="204">
        <f t="shared" si="1"/>
        <v>0</v>
      </c>
      <c r="CD11" s="169"/>
      <c r="CE11" s="623" t="e">
        <f>CC11*#REF!</f>
        <v>#REF!</v>
      </c>
      <c r="CF11" s="623"/>
      <c r="CG11" s="623"/>
      <c r="CH11" s="623"/>
      <c r="CI11" s="623"/>
      <c r="CJ11" s="623"/>
      <c r="CK11" s="623"/>
      <c r="CL11" s="623"/>
      <c r="CM11" s="623"/>
      <c r="CN11" s="623"/>
      <c r="CO11" s="623"/>
      <c r="CP11" s="623"/>
      <c r="CQ11" s="169"/>
      <c r="CR11" s="699" t="e">
        <f t="shared" si="2"/>
        <v>#REF!</v>
      </c>
      <c r="CS11" s="699"/>
      <c r="CT11" s="699"/>
      <c r="CU11" s="699"/>
      <c r="CV11" s="699"/>
      <c r="CW11" s="699"/>
      <c r="CX11" s="699"/>
      <c r="CY11" s="699"/>
      <c r="CZ11" s="699"/>
      <c r="DA11" s="699"/>
      <c r="DB11" s="699"/>
      <c r="DC11" s="69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70" customFormat="1" ht="19.5" customHeight="1">
      <c r="A12" s="32"/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5"/>
      <c r="O12" s="52"/>
      <c r="P12" s="732"/>
      <c r="Q12" s="732"/>
      <c r="R12" s="732"/>
      <c r="S12" s="732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7" t="s">
        <v>641</v>
      </c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7"/>
      <c r="AV12" s="717"/>
      <c r="AW12" s="717"/>
      <c r="AX12" s="717"/>
      <c r="AY12" s="717"/>
      <c r="AZ12" s="169"/>
      <c r="BA12" s="623">
        <f>BA9</f>
        <v>10</v>
      </c>
      <c r="BB12" s="623"/>
      <c r="BC12" s="623"/>
      <c r="BD12" s="623"/>
      <c r="BE12" s="623"/>
      <c r="BF12" s="623"/>
      <c r="BG12" s="623"/>
      <c r="BH12" s="623"/>
      <c r="BI12" s="623"/>
      <c r="BJ12" s="169"/>
      <c r="BK12" s="661">
        <f>SUM('CH Equipe'!Y23:AG25)</f>
        <v>0</v>
      </c>
      <c r="BL12" s="661"/>
      <c r="BM12" s="661"/>
      <c r="BN12" s="661"/>
      <c r="BO12" s="661"/>
      <c r="BP12" s="661"/>
      <c r="BQ12" s="661"/>
      <c r="BR12" s="661"/>
      <c r="BS12" s="661"/>
      <c r="BT12" s="719">
        <f t="shared" si="0"/>
        <v>0</v>
      </c>
      <c r="BU12" s="719"/>
      <c r="BV12" s="719"/>
      <c r="BW12" s="719"/>
      <c r="BX12" s="719"/>
      <c r="BY12" s="719"/>
      <c r="BZ12" s="719"/>
      <c r="CA12" s="719"/>
      <c r="CB12" s="719"/>
      <c r="CC12" s="204">
        <f t="shared" si="1"/>
        <v>0</v>
      </c>
      <c r="CD12" s="169"/>
      <c r="CE12" s="623" t="e">
        <f>CC12*#REF!</f>
        <v>#REF!</v>
      </c>
      <c r="CF12" s="623"/>
      <c r="CG12" s="623"/>
      <c r="CH12" s="623"/>
      <c r="CI12" s="623"/>
      <c r="CJ12" s="623"/>
      <c r="CK12" s="623"/>
      <c r="CL12" s="623"/>
      <c r="CM12" s="623"/>
      <c r="CN12" s="623"/>
      <c r="CO12" s="623"/>
      <c r="CP12" s="623"/>
      <c r="CQ12" s="169"/>
      <c r="CR12" s="699" t="e">
        <f t="shared" si="2"/>
        <v>#REF!</v>
      </c>
      <c r="CS12" s="699"/>
      <c r="CT12" s="699"/>
      <c r="CU12" s="699"/>
      <c r="CV12" s="699"/>
      <c r="CW12" s="699"/>
      <c r="CX12" s="699"/>
      <c r="CY12" s="699"/>
      <c r="CZ12" s="699"/>
      <c r="DA12" s="699"/>
      <c r="DB12" s="699"/>
      <c r="DC12" s="69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70" customFormat="1" ht="19.5" customHeight="1">
      <c r="A13" s="32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6"/>
      <c r="O13" s="52"/>
      <c r="P13" s="732"/>
      <c r="Q13" s="732"/>
      <c r="R13" s="732"/>
      <c r="S13" s="732"/>
      <c r="T13" s="716" t="s">
        <v>643</v>
      </c>
      <c r="U13" s="716"/>
      <c r="V13" s="716"/>
      <c r="W13" s="716"/>
      <c r="X13" s="716"/>
      <c r="Y13" s="716"/>
      <c r="Z13" s="716"/>
      <c r="AA13" s="716"/>
      <c r="AB13" s="716"/>
      <c r="AC13" s="716"/>
      <c r="AD13" s="716"/>
      <c r="AE13" s="716"/>
      <c r="AF13" s="716"/>
      <c r="AG13" s="716"/>
      <c r="AH13" s="716"/>
      <c r="AI13" s="717" t="s">
        <v>640</v>
      </c>
      <c r="AJ13" s="717"/>
      <c r="AK13" s="717"/>
      <c r="AL13" s="717"/>
      <c r="AM13" s="717"/>
      <c r="AN13" s="717"/>
      <c r="AO13" s="717"/>
      <c r="AP13" s="717"/>
      <c r="AQ13" s="717"/>
      <c r="AR13" s="717"/>
      <c r="AS13" s="717"/>
      <c r="AT13" s="717"/>
      <c r="AU13" s="717"/>
      <c r="AV13" s="717"/>
      <c r="AW13" s="717"/>
      <c r="AX13" s="717"/>
      <c r="AY13" s="717"/>
      <c r="AZ13" s="169"/>
      <c r="BA13" s="623">
        <f>BA8</f>
        <v>20</v>
      </c>
      <c r="BB13" s="623"/>
      <c r="BC13" s="623"/>
      <c r="BD13" s="623"/>
      <c r="BE13" s="623"/>
      <c r="BF13" s="623"/>
      <c r="BG13" s="623"/>
      <c r="BH13" s="623"/>
      <c r="BI13" s="623"/>
      <c r="BJ13" s="169"/>
      <c r="BK13" s="661">
        <f>SUM('CH Equipe'!P28:X30)</f>
        <v>0</v>
      </c>
      <c r="BL13" s="661"/>
      <c r="BM13" s="661"/>
      <c r="BN13" s="661"/>
      <c r="BO13" s="661"/>
      <c r="BP13" s="661"/>
      <c r="BQ13" s="661"/>
      <c r="BR13" s="661"/>
      <c r="BS13" s="661"/>
      <c r="BT13" s="719">
        <f t="shared" si="0"/>
        <v>0</v>
      </c>
      <c r="BU13" s="719"/>
      <c r="BV13" s="719"/>
      <c r="BW13" s="719"/>
      <c r="BX13" s="719"/>
      <c r="BY13" s="719"/>
      <c r="BZ13" s="719"/>
      <c r="CA13" s="719"/>
      <c r="CB13" s="719"/>
      <c r="CC13" s="204">
        <f t="shared" si="1"/>
        <v>0</v>
      </c>
      <c r="CD13" s="169"/>
      <c r="CE13" s="623" t="e">
        <f>CC13*#REF!</f>
        <v>#REF!</v>
      </c>
      <c r="CF13" s="623"/>
      <c r="CG13" s="623"/>
      <c r="CH13" s="623"/>
      <c r="CI13" s="623"/>
      <c r="CJ13" s="623"/>
      <c r="CK13" s="623"/>
      <c r="CL13" s="623"/>
      <c r="CM13" s="623"/>
      <c r="CN13" s="623"/>
      <c r="CO13" s="623"/>
      <c r="CP13" s="623"/>
      <c r="CQ13" s="169"/>
      <c r="CR13" s="699" t="e">
        <f t="shared" si="2"/>
        <v>#REF!</v>
      </c>
      <c r="CS13" s="699"/>
      <c r="CT13" s="699"/>
      <c r="CU13" s="699"/>
      <c r="CV13" s="699"/>
      <c r="CW13" s="699"/>
      <c r="CX13" s="699"/>
      <c r="CY13" s="699"/>
      <c r="CZ13" s="699"/>
      <c r="DA13" s="699"/>
      <c r="DB13" s="699"/>
      <c r="DC13" s="69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70" customFormat="1" ht="19.5" customHeight="1">
      <c r="A14" s="32"/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5"/>
      <c r="O14" s="52"/>
      <c r="P14" s="732"/>
      <c r="Q14" s="732"/>
      <c r="R14" s="732"/>
      <c r="S14" s="732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I14" s="717" t="s">
        <v>641</v>
      </c>
      <c r="AJ14" s="717"/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  <c r="AU14" s="717"/>
      <c r="AV14" s="717"/>
      <c r="AW14" s="717"/>
      <c r="AX14" s="717"/>
      <c r="AY14" s="717"/>
      <c r="AZ14" s="169"/>
      <c r="BA14" s="623">
        <f>BA9</f>
        <v>10</v>
      </c>
      <c r="BB14" s="623"/>
      <c r="BC14" s="623"/>
      <c r="BD14" s="623"/>
      <c r="BE14" s="623"/>
      <c r="BF14" s="623"/>
      <c r="BG14" s="623"/>
      <c r="BH14" s="623"/>
      <c r="BI14" s="623"/>
      <c r="BJ14" s="169"/>
      <c r="BK14" s="661">
        <f>SUM('CH Equipe'!Y28:AG30)</f>
        <v>0</v>
      </c>
      <c r="BL14" s="661"/>
      <c r="BM14" s="661"/>
      <c r="BN14" s="661"/>
      <c r="BO14" s="661"/>
      <c r="BP14" s="661"/>
      <c r="BQ14" s="661"/>
      <c r="BR14" s="661"/>
      <c r="BS14" s="661"/>
      <c r="BT14" s="719">
        <f t="shared" si="0"/>
        <v>0</v>
      </c>
      <c r="BU14" s="719"/>
      <c r="BV14" s="719"/>
      <c r="BW14" s="719"/>
      <c r="BX14" s="719"/>
      <c r="BY14" s="719"/>
      <c r="BZ14" s="719"/>
      <c r="CA14" s="719"/>
      <c r="CB14" s="719"/>
      <c r="CC14" s="204">
        <f t="shared" si="1"/>
        <v>0</v>
      </c>
      <c r="CD14" s="169"/>
      <c r="CE14" s="623" t="e">
        <f>CC14*#REF!</f>
        <v>#REF!</v>
      </c>
      <c r="CF14" s="623"/>
      <c r="CG14" s="623"/>
      <c r="CH14" s="623"/>
      <c r="CI14" s="623"/>
      <c r="CJ14" s="623"/>
      <c r="CK14" s="623"/>
      <c r="CL14" s="623"/>
      <c r="CM14" s="623"/>
      <c r="CN14" s="623"/>
      <c r="CO14" s="623"/>
      <c r="CP14" s="623"/>
      <c r="CQ14" s="169"/>
      <c r="CR14" s="699" t="e">
        <f t="shared" si="2"/>
        <v>#REF!</v>
      </c>
      <c r="CS14" s="699"/>
      <c r="CT14" s="699"/>
      <c r="CU14" s="699"/>
      <c r="CV14" s="699"/>
      <c r="CW14" s="699"/>
      <c r="CX14" s="699"/>
      <c r="CY14" s="699"/>
      <c r="CZ14" s="699"/>
      <c r="DA14" s="699"/>
      <c r="DB14" s="699"/>
      <c r="DC14" s="69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70" customFormat="1" ht="19.5" customHeight="1">
      <c r="A15" s="32"/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5"/>
      <c r="O15" s="52"/>
      <c r="P15" s="732"/>
      <c r="Q15" s="732"/>
      <c r="R15" s="732"/>
      <c r="S15" s="732"/>
      <c r="T15" s="716" t="s">
        <v>601</v>
      </c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7" t="s">
        <v>640</v>
      </c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7"/>
      <c r="AV15" s="717"/>
      <c r="AW15" s="717"/>
      <c r="AX15" s="717"/>
      <c r="AY15" s="717"/>
      <c r="AZ15" s="169"/>
      <c r="BA15" s="623">
        <f>BA8</f>
        <v>20</v>
      </c>
      <c r="BB15" s="623"/>
      <c r="BC15" s="623"/>
      <c r="BD15" s="623"/>
      <c r="BE15" s="623"/>
      <c r="BF15" s="623"/>
      <c r="BG15" s="623"/>
      <c r="BH15" s="623"/>
      <c r="BI15" s="623"/>
      <c r="BJ15" s="169"/>
      <c r="BK15" s="661">
        <f>SUM('CH Equipe'!P39:X39)</f>
        <v>0</v>
      </c>
      <c r="BL15" s="661"/>
      <c r="BM15" s="661"/>
      <c r="BN15" s="661"/>
      <c r="BO15" s="661"/>
      <c r="BP15" s="661"/>
      <c r="BQ15" s="661"/>
      <c r="BR15" s="661"/>
      <c r="BS15" s="661"/>
      <c r="BT15" s="719">
        <f t="shared" si="0"/>
        <v>0</v>
      </c>
      <c r="BU15" s="719"/>
      <c r="BV15" s="719"/>
      <c r="BW15" s="719"/>
      <c r="BX15" s="719"/>
      <c r="BY15" s="719"/>
      <c r="BZ15" s="719"/>
      <c r="CA15" s="719"/>
      <c r="CB15" s="719"/>
      <c r="CC15" s="204">
        <f t="shared" si="1"/>
        <v>0</v>
      </c>
      <c r="CD15" s="169"/>
      <c r="CE15" s="623" t="e">
        <f>CC15*#REF!</f>
        <v>#REF!</v>
      </c>
      <c r="CF15" s="623"/>
      <c r="CG15" s="623"/>
      <c r="CH15" s="623"/>
      <c r="CI15" s="623"/>
      <c r="CJ15" s="623"/>
      <c r="CK15" s="623"/>
      <c r="CL15" s="623"/>
      <c r="CM15" s="623"/>
      <c r="CN15" s="623"/>
      <c r="CO15" s="623"/>
      <c r="CP15" s="623"/>
      <c r="CQ15" s="169"/>
      <c r="CR15" s="699" t="e">
        <f t="shared" si="2"/>
        <v>#REF!</v>
      </c>
      <c r="CS15" s="699"/>
      <c r="CT15" s="699"/>
      <c r="CU15" s="699"/>
      <c r="CV15" s="699"/>
      <c r="CW15" s="699"/>
      <c r="CX15" s="699"/>
      <c r="CY15" s="699"/>
      <c r="CZ15" s="699"/>
      <c r="DA15" s="699"/>
      <c r="DB15" s="699"/>
      <c r="DC15" s="69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70" customFormat="1" ht="19.5" customHeight="1">
      <c r="A16" s="32"/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5"/>
      <c r="O16" s="52"/>
      <c r="P16" s="732"/>
      <c r="Q16" s="732"/>
      <c r="R16" s="732"/>
      <c r="S16" s="732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7" t="s">
        <v>641</v>
      </c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7"/>
      <c r="AU16" s="717"/>
      <c r="AV16" s="717"/>
      <c r="AW16" s="717"/>
      <c r="AX16" s="717"/>
      <c r="AY16" s="717"/>
      <c r="AZ16" s="169"/>
      <c r="BA16" s="623">
        <f>BA9</f>
        <v>10</v>
      </c>
      <c r="BB16" s="623"/>
      <c r="BC16" s="623"/>
      <c r="BD16" s="623"/>
      <c r="BE16" s="623"/>
      <c r="BF16" s="623"/>
      <c r="BG16" s="623"/>
      <c r="BH16" s="623"/>
      <c r="BI16" s="623"/>
      <c r="BJ16" s="169"/>
      <c r="BK16" s="661">
        <f>SUM('CH Equipe'!Y39:AG39)</f>
        <v>0</v>
      </c>
      <c r="BL16" s="661"/>
      <c r="BM16" s="661"/>
      <c r="BN16" s="661"/>
      <c r="BO16" s="661"/>
      <c r="BP16" s="661"/>
      <c r="BQ16" s="661"/>
      <c r="BR16" s="661"/>
      <c r="BS16" s="661"/>
      <c r="BT16" s="719">
        <f t="shared" si="0"/>
        <v>0</v>
      </c>
      <c r="BU16" s="719"/>
      <c r="BV16" s="719"/>
      <c r="BW16" s="719"/>
      <c r="BX16" s="719"/>
      <c r="BY16" s="719"/>
      <c r="BZ16" s="719"/>
      <c r="CA16" s="719"/>
      <c r="CB16" s="719"/>
      <c r="CC16" s="204">
        <f t="shared" si="1"/>
        <v>0</v>
      </c>
      <c r="CD16" s="169"/>
      <c r="CE16" s="623" t="e">
        <f>CC16*#REF!</f>
        <v>#REF!</v>
      </c>
      <c r="CF16" s="623"/>
      <c r="CG16" s="623"/>
      <c r="CH16" s="623"/>
      <c r="CI16" s="623"/>
      <c r="CJ16" s="623"/>
      <c r="CK16" s="623"/>
      <c r="CL16" s="623"/>
      <c r="CM16" s="623"/>
      <c r="CN16" s="623"/>
      <c r="CO16" s="623"/>
      <c r="CP16" s="623"/>
      <c r="CQ16" s="169"/>
      <c r="CR16" s="699" t="e">
        <f t="shared" si="2"/>
        <v>#REF!</v>
      </c>
      <c r="CS16" s="699"/>
      <c r="CT16" s="699"/>
      <c r="CU16" s="699"/>
      <c r="CV16" s="699"/>
      <c r="CW16" s="699"/>
      <c r="CX16" s="699"/>
      <c r="CY16" s="699"/>
      <c r="CZ16" s="699"/>
      <c r="DA16" s="699"/>
      <c r="DB16" s="699"/>
      <c r="DC16" s="69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70" customFormat="1" ht="19.5" customHeight="1">
      <c r="A17" s="32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5"/>
      <c r="O17" s="52"/>
      <c r="P17" s="732"/>
      <c r="Q17" s="732"/>
      <c r="R17" s="732"/>
      <c r="S17" s="732"/>
      <c r="T17" s="720" t="s">
        <v>644</v>
      </c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17" t="s">
        <v>640</v>
      </c>
      <c r="AJ17" s="717"/>
      <c r="AK17" s="717"/>
      <c r="AL17" s="717"/>
      <c r="AM17" s="717"/>
      <c r="AN17" s="717"/>
      <c r="AO17" s="717"/>
      <c r="AP17" s="717"/>
      <c r="AQ17" s="717"/>
      <c r="AR17" s="717"/>
      <c r="AS17" s="717"/>
      <c r="AT17" s="717"/>
      <c r="AU17" s="717"/>
      <c r="AV17" s="717"/>
      <c r="AW17" s="717"/>
      <c r="AX17" s="717"/>
      <c r="AY17" s="717"/>
      <c r="AZ17" s="169"/>
      <c r="BA17" s="623">
        <f>BA8</f>
        <v>20</v>
      </c>
      <c r="BB17" s="623"/>
      <c r="BC17" s="623"/>
      <c r="BD17" s="623"/>
      <c r="BE17" s="623"/>
      <c r="BF17" s="623"/>
      <c r="BG17" s="623"/>
      <c r="BH17" s="623"/>
      <c r="BI17" s="623"/>
      <c r="BJ17" s="169"/>
      <c r="BK17" s="661">
        <f>SUM('CH Equipe'!P46:X46)</f>
        <v>0</v>
      </c>
      <c r="BL17" s="661"/>
      <c r="BM17" s="661"/>
      <c r="BN17" s="661"/>
      <c r="BO17" s="661"/>
      <c r="BP17" s="661"/>
      <c r="BQ17" s="661"/>
      <c r="BR17" s="661"/>
      <c r="BS17" s="661"/>
      <c r="BT17" s="719">
        <f t="shared" si="0"/>
        <v>0</v>
      </c>
      <c r="BU17" s="719"/>
      <c r="BV17" s="719"/>
      <c r="BW17" s="719"/>
      <c r="BX17" s="719"/>
      <c r="BY17" s="719"/>
      <c r="BZ17" s="719"/>
      <c r="CA17" s="719"/>
      <c r="CB17" s="719"/>
      <c r="CC17" s="204">
        <f t="shared" si="1"/>
        <v>0</v>
      </c>
      <c r="CD17" s="169"/>
      <c r="CE17" s="623" t="e">
        <f>CC17*#REF!</f>
        <v>#REF!</v>
      </c>
      <c r="CF17" s="623"/>
      <c r="CG17" s="623"/>
      <c r="CH17" s="623"/>
      <c r="CI17" s="623"/>
      <c r="CJ17" s="623"/>
      <c r="CK17" s="623"/>
      <c r="CL17" s="623"/>
      <c r="CM17" s="623"/>
      <c r="CN17" s="623"/>
      <c r="CO17" s="623"/>
      <c r="CP17" s="623"/>
      <c r="CQ17" s="169"/>
      <c r="CR17" s="699" t="e">
        <f t="shared" si="2"/>
        <v>#REF!</v>
      </c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70" customFormat="1" ht="19.5" customHeight="1">
      <c r="A18" s="32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5"/>
      <c r="O18" s="52"/>
      <c r="P18" s="732"/>
      <c r="Q18" s="732"/>
      <c r="R18" s="732"/>
      <c r="S18" s="732"/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1" t="s">
        <v>641</v>
      </c>
      <c r="AJ18" s="721"/>
      <c r="AK18" s="721"/>
      <c r="AL18" s="721"/>
      <c r="AM18" s="721"/>
      <c r="AN18" s="721"/>
      <c r="AO18" s="721"/>
      <c r="AP18" s="721"/>
      <c r="AQ18" s="721"/>
      <c r="AR18" s="721"/>
      <c r="AS18" s="721"/>
      <c r="AT18" s="721"/>
      <c r="AU18" s="721"/>
      <c r="AV18" s="721"/>
      <c r="AW18" s="721"/>
      <c r="AX18" s="721"/>
      <c r="AY18" s="721"/>
      <c r="AZ18" s="169"/>
      <c r="BA18" s="616">
        <f>BA9</f>
        <v>10</v>
      </c>
      <c r="BB18" s="616"/>
      <c r="BC18" s="616"/>
      <c r="BD18" s="616"/>
      <c r="BE18" s="616"/>
      <c r="BF18" s="616"/>
      <c r="BG18" s="616"/>
      <c r="BH18" s="616"/>
      <c r="BI18" s="616"/>
      <c r="BJ18" s="169"/>
      <c r="BK18" s="673">
        <f>SUM('CH Equipe'!Y46:AG46)</f>
        <v>0</v>
      </c>
      <c r="BL18" s="673"/>
      <c r="BM18" s="673"/>
      <c r="BN18" s="673"/>
      <c r="BO18" s="673"/>
      <c r="BP18" s="673"/>
      <c r="BQ18" s="673"/>
      <c r="BR18" s="673"/>
      <c r="BS18" s="673"/>
      <c r="BT18" s="722">
        <f t="shared" si="0"/>
        <v>0</v>
      </c>
      <c r="BU18" s="722"/>
      <c r="BV18" s="722"/>
      <c r="BW18" s="722"/>
      <c r="BX18" s="722"/>
      <c r="BY18" s="722"/>
      <c r="BZ18" s="722"/>
      <c r="CA18" s="722"/>
      <c r="CB18" s="722"/>
      <c r="CC18" s="204">
        <f t="shared" si="1"/>
        <v>0</v>
      </c>
      <c r="CD18" s="169"/>
      <c r="CE18" s="616" t="e">
        <f>CC18*#REF!</f>
        <v>#REF!</v>
      </c>
      <c r="CF18" s="616"/>
      <c r="CG18" s="616"/>
      <c r="CH18" s="616"/>
      <c r="CI18" s="616"/>
      <c r="CJ18" s="616"/>
      <c r="CK18" s="616"/>
      <c r="CL18" s="616"/>
      <c r="CM18" s="616"/>
      <c r="CN18" s="616"/>
      <c r="CO18" s="616"/>
      <c r="CP18" s="616"/>
      <c r="CQ18" s="169"/>
      <c r="CR18" s="703" t="e">
        <f t="shared" si="2"/>
        <v>#REF!</v>
      </c>
      <c r="CS18" s="703"/>
      <c r="CT18" s="703"/>
      <c r="CU18" s="703"/>
      <c r="CV18" s="703"/>
      <c r="CW18" s="703"/>
      <c r="CX18" s="703"/>
      <c r="CY18" s="703"/>
      <c r="CZ18" s="703"/>
      <c r="DA18" s="703"/>
      <c r="DB18" s="703"/>
      <c r="DC18" s="703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69" customFormat="1" ht="4.5" customHeight="1">
      <c r="A19" s="32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5"/>
      <c r="O19" s="52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  <c r="AT19" s="723"/>
      <c r="AU19" s="723"/>
      <c r="AV19" s="723"/>
      <c r="AW19" s="723"/>
      <c r="AX19" s="723"/>
      <c r="AY19" s="723"/>
      <c r="BA19" s="657"/>
      <c r="BB19" s="657"/>
      <c r="BC19" s="657"/>
      <c r="BD19" s="657"/>
      <c r="BE19" s="657"/>
      <c r="BF19" s="657"/>
      <c r="BG19" s="657"/>
      <c r="BH19" s="657"/>
      <c r="BI19" s="657"/>
      <c r="CE19" s="657"/>
      <c r="CF19" s="657"/>
      <c r="CG19" s="657"/>
      <c r="CH19" s="657"/>
      <c r="CI19" s="657"/>
      <c r="CJ19" s="657"/>
      <c r="CK19" s="657"/>
      <c r="CL19" s="657"/>
      <c r="CM19" s="657"/>
      <c r="CN19" s="657"/>
      <c r="CO19" s="657"/>
      <c r="CP19" s="657"/>
      <c r="CR19" s="657"/>
      <c r="CS19" s="657"/>
      <c r="CT19" s="657"/>
      <c r="CU19" s="657"/>
      <c r="CV19" s="657"/>
      <c r="CW19" s="657"/>
      <c r="CX19" s="657"/>
      <c r="CY19" s="657"/>
      <c r="CZ19" s="657"/>
      <c r="DA19" s="657"/>
      <c r="DB19" s="657"/>
      <c r="DC19" s="657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70" customFormat="1" ht="24.75" customHeight="1">
      <c r="A20" s="32"/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5"/>
      <c r="O20" s="52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169"/>
      <c r="BA20" s="657"/>
      <c r="BB20" s="657"/>
      <c r="BC20" s="657"/>
      <c r="BD20" s="657"/>
      <c r="BE20" s="657"/>
      <c r="BF20" s="657"/>
      <c r="BG20" s="657"/>
      <c r="BH20" s="657"/>
      <c r="BI20" s="657"/>
      <c r="BJ20" s="169"/>
      <c r="BK20" s="168"/>
      <c r="BL20" s="168"/>
      <c r="BM20" s="168"/>
      <c r="BN20" s="168"/>
      <c r="BO20" s="168"/>
      <c r="BP20" s="168"/>
      <c r="BQ20" s="168"/>
      <c r="BR20" s="168"/>
      <c r="BS20" s="168"/>
      <c r="BT20" s="724" t="s">
        <v>645</v>
      </c>
      <c r="BU20" s="724"/>
      <c r="BV20" s="724"/>
      <c r="BW20" s="724"/>
      <c r="BX20" s="724"/>
      <c r="BY20" s="724"/>
      <c r="BZ20" s="724"/>
      <c r="CA20" s="724"/>
      <c r="CB20" s="724"/>
      <c r="CC20" s="169"/>
      <c r="CD20" s="169"/>
      <c r="CE20" s="672"/>
      <c r="CF20" s="672"/>
      <c r="CG20" s="672"/>
      <c r="CH20" s="672"/>
      <c r="CI20" s="672"/>
      <c r="CJ20" s="672"/>
      <c r="CK20" s="672"/>
      <c r="CL20" s="672"/>
      <c r="CM20" s="672"/>
      <c r="CN20" s="672"/>
      <c r="CO20" s="672"/>
      <c r="CP20" s="672"/>
      <c r="CQ20" s="169"/>
      <c r="CR20" s="725">
        <f>SUM('CH Equipe'!CG71:CO71)</f>
        <v>0</v>
      </c>
      <c r="CS20" s="725"/>
      <c r="CT20" s="725"/>
      <c r="CU20" s="725"/>
      <c r="CV20" s="725"/>
      <c r="CW20" s="725"/>
      <c r="CX20" s="725"/>
      <c r="CY20" s="725"/>
      <c r="CZ20" s="725"/>
      <c r="DA20" s="725"/>
      <c r="DB20" s="725"/>
      <c r="DC20" s="725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69" customFormat="1" ht="4.5" customHeight="1">
      <c r="A21" s="32"/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5"/>
      <c r="O21" s="52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3"/>
      <c r="AJ21" s="723"/>
      <c r="AK21" s="723"/>
      <c r="AL21" s="723"/>
      <c r="AM21" s="723"/>
      <c r="AN21" s="723"/>
      <c r="AO21" s="723"/>
      <c r="AP21" s="723"/>
      <c r="AQ21" s="723"/>
      <c r="AR21" s="723"/>
      <c r="AS21" s="723"/>
      <c r="AT21" s="723"/>
      <c r="AU21" s="723"/>
      <c r="AV21" s="723"/>
      <c r="AW21" s="723"/>
      <c r="AX21" s="723"/>
      <c r="AY21" s="723"/>
      <c r="BA21" s="657"/>
      <c r="BB21" s="657"/>
      <c r="BC21" s="657"/>
      <c r="BD21" s="657"/>
      <c r="BE21" s="657"/>
      <c r="BF21" s="657"/>
      <c r="BG21" s="657"/>
      <c r="BH21" s="657"/>
      <c r="BI21" s="657"/>
      <c r="CE21" s="657"/>
      <c r="CF21" s="657"/>
      <c r="CG21" s="657"/>
      <c r="CH21" s="657"/>
      <c r="CI21" s="657"/>
      <c r="CJ21" s="657"/>
      <c r="CK21" s="657"/>
      <c r="CL21" s="657"/>
      <c r="CM21" s="657"/>
      <c r="CN21" s="657"/>
      <c r="CO21" s="657"/>
      <c r="CP21" s="657"/>
      <c r="CR21" s="657"/>
      <c r="CS21" s="657"/>
      <c r="CT21" s="657"/>
      <c r="CU21" s="657"/>
      <c r="CV21" s="657"/>
      <c r="CW21" s="657"/>
      <c r="CX21" s="657"/>
      <c r="CY21" s="657"/>
      <c r="CZ21" s="657"/>
      <c r="DA21" s="657"/>
      <c r="DB21" s="657"/>
      <c r="DC21" s="657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70" customFormat="1" ht="19.5" customHeight="1">
      <c r="A22" s="32"/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5"/>
      <c r="O22" s="52"/>
      <c r="P22" s="726" t="s">
        <v>646</v>
      </c>
      <c r="Q22" s="726"/>
      <c r="R22" s="726"/>
      <c r="S22" s="726"/>
      <c r="T22" s="726"/>
      <c r="U22" s="726"/>
      <c r="V22" s="726"/>
      <c r="W22" s="726"/>
      <c r="X22" s="726"/>
      <c r="Y22" s="726"/>
      <c r="Z22" s="726"/>
      <c r="AA22" s="726"/>
      <c r="AB22" s="726"/>
      <c r="AC22" s="726"/>
      <c r="AD22" s="726"/>
      <c r="AE22" s="726"/>
      <c r="AF22" s="726"/>
      <c r="AG22" s="726"/>
      <c r="AH22" s="726"/>
      <c r="AI22" s="727" t="s">
        <v>647</v>
      </c>
      <c r="AJ22" s="727"/>
      <c r="AK22" s="727"/>
      <c r="AL22" s="727"/>
      <c r="AM22" s="727"/>
      <c r="AN22" s="727"/>
      <c r="AO22" s="727"/>
      <c r="AP22" s="727"/>
      <c r="AQ22" s="727"/>
      <c r="AR22" s="727"/>
      <c r="AS22" s="727"/>
      <c r="AT22" s="727"/>
      <c r="AU22" s="727"/>
      <c r="AV22" s="727"/>
      <c r="AW22" s="727"/>
      <c r="AX22" s="727"/>
      <c r="AY22" s="727"/>
      <c r="AZ22" s="169"/>
      <c r="BA22" s="672">
        <f>BA9</f>
        <v>10</v>
      </c>
      <c r="BB22" s="672"/>
      <c r="BC22" s="672"/>
      <c r="BD22" s="672"/>
      <c r="BE22" s="672"/>
      <c r="BF22" s="672"/>
      <c r="BG22" s="672"/>
      <c r="BH22" s="672"/>
      <c r="BI22" s="672"/>
      <c r="BJ22" s="169"/>
      <c r="BK22" s="657"/>
      <c r="BL22" s="657"/>
      <c r="BM22" s="657"/>
      <c r="BN22" s="657"/>
      <c r="BO22" s="657"/>
      <c r="BP22" s="657"/>
      <c r="BQ22" s="657"/>
      <c r="BR22" s="657"/>
      <c r="BS22" s="657"/>
      <c r="BT22" s="672">
        <f>SUM('CH Equipe'!CG73:CO73)</f>
        <v>0</v>
      </c>
      <c r="BU22" s="672"/>
      <c r="BV22" s="672"/>
      <c r="BW22" s="672"/>
      <c r="BX22" s="672"/>
      <c r="BY22" s="672"/>
      <c r="BZ22" s="672"/>
      <c r="CA22" s="672"/>
      <c r="CB22" s="672"/>
      <c r="CC22" s="169"/>
      <c r="CD22" s="169"/>
      <c r="CE22" s="672"/>
      <c r="CF22" s="672"/>
      <c r="CG22" s="672"/>
      <c r="CH22" s="672"/>
      <c r="CI22" s="672"/>
      <c r="CJ22" s="672"/>
      <c r="CK22" s="672"/>
      <c r="CL22" s="672"/>
      <c r="CM22" s="672"/>
      <c r="CN22" s="672"/>
      <c r="CO22" s="672"/>
      <c r="CP22" s="672"/>
      <c r="CQ22" s="169"/>
      <c r="CR22" s="725">
        <f>SUM('CH Equipe'!CG73:CO73)</f>
        <v>0</v>
      </c>
      <c r="CS22" s="725"/>
      <c r="CT22" s="725"/>
      <c r="CU22" s="725"/>
      <c r="CV22" s="725"/>
      <c r="CW22" s="725"/>
      <c r="CX22" s="725"/>
      <c r="CY22" s="725"/>
      <c r="CZ22" s="725"/>
      <c r="DA22" s="725"/>
      <c r="DB22" s="725"/>
      <c r="DC22" s="725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69" customFormat="1" ht="4.5" customHeight="1">
      <c r="A23" s="32"/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5"/>
      <c r="O23" s="52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3"/>
      <c r="AJ23" s="723"/>
      <c r="AK23" s="723"/>
      <c r="AL23" s="723"/>
      <c r="AM23" s="723"/>
      <c r="AN23" s="723"/>
      <c r="AO23" s="723"/>
      <c r="AP23" s="723"/>
      <c r="AQ23" s="723"/>
      <c r="AR23" s="723"/>
      <c r="AS23" s="723"/>
      <c r="AT23" s="723"/>
      <c r="AU23" s="723"/>
      <c r="AV23" s="723"/>
      <c r="AW23" s="723"/>
      <c r="AX23" s="723"/>
      <c r="AY23" s="723"/>
      <c r="BA23" s="657"/>
      <c r="BB23" s="657"/>
      <c r="BC23" s="657"/>
      <c r="BD23" s="657"/>
      <c r="BE23" s="657"/>
      <c r="BF23" s="657"/>
      <c r="BG23" s="657"/>
      <c r="BH23" s="657"/>
      <c r="BI23" s="657"/>
      <c r="CE23" s="657"/>
      <c r="CF23" s="657"/>
      <c r="CG23" s="657"/>
      <c r="CH23" s="657"/>
      <c r="CI23" s="657"/>
      <c r="CJ23" s="657"/>
      <c r="CK23" s="657"/>
      <c r="CL23" s="657"/>
      <c r="CM23" s="657"/>
      <c r="CN23" s="657"/>
      <c r="CO23" s="657"/>
      <c r="CP23" s="657"/>
      <c r="CR23" s="657"/>
      <c r="CS23" s="657"/>
      <c r="CT23" s="657"/>
      <c r="CU23" s="657"/>
      <c r="CV23" s="657"/>
      <c r="CW23" s="657"/>
      <c r="CX23" s="657"/>
      <c r="CY23" s="657"/>
      <c r="CZ23" s="657"/>
      <c r="DA23" s="657"/>
      <c r="DB23" s="657"/>
      <c r="DC23" s="657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170" customFormat="1" ht="19.5" customHeight="1">
      <c r="A24" s="32"/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5"/>
      <c r="O24" s="52"/>
      <c r="P24" s="728" t="s">
        <v>626</v>
      </c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8"/>
      <c r="AL24" s="728"/>
      <c r="AM24" s="728"/>
      <c r="AN24" s="728"/>
      <c r="AO24" s="728"/>
      <c r="AP24" s="728"/>
      <c r="AQ24" s="728"/>
      <c r="AR24" s="728"/>
      <c r="AS24" s="728"/>
      <c r="AT24" s="728"/>
      <c r="AU24" s="728"/>
      <c r="AV24" s="728"/>
      <c r="AW24" s="728"/>
      <c r="AX24" s="728"/>
      <c r="AY24" s="728"/>
      <c r="AZ24" s="169"/>
      <c r="BA24" s="657"/>
      <c r="BB24" s="657"/>
      <c r="BC24" s="657"/>
      <c r="BD24" s="657"/>
      <c r="BE24" s="657"/>
      <c r="BF24" s="657"/>
      <c r="BG24" s="657"/>
      <c r="BH24" s="657"/>
      <c r="BI24" s="657"/>
      <c r="BJ24" s="169"/>
      <c r="BK24" s="657"/>
      <c r="BL24" s="657"/>
      <c r="BM24" s="657"/>
      <c r="BN24" s="657"/>
      <c r="BO24" s="657"/>
      <c r="BP24" s="657"/>
      <c r="BQ24" s="657"/>
      <c r="BR24" s="657"/>
      <c r="BS24" s="657"/>
      <c r="BT24" s="672">
        <f>SUM('CH Equipe'!AU73:BC73)</f>
        <v>0</v>
      </c>
      <c r="BU24" s="672"/>
      <c r="BV24" s="672"/>
      <c r="BW24" s="672"/>
      <c r="BX24" s="672"/>
      <c r="BY24" s="672"/>
      <c r="BZ24" s="672"/>
      <c r="CA24" s="672"/>
      <c r="CB24" s="672"/>
      <c r="CC24" s="169"/>
      <c r="CD24" s="169"/>
      <c r="CE24" s="657"/>
      <c r="CF24" s="657"/>
      <c r="CG24" s="657"/>
      <c r="CH24" s="657"/>
      <c r="CI24" s="657"/>
      <c r="CJ24" s="657"/>
      <c r="CK24" s="657"/>
      <c r="CL24" s="657"/>
      <c r="CM24" s="657"/>
      <c r="CN24" s="657"/>
      <c r="CO24" s="657"/>
      <c r="CP24" s="657"/>
      <c r="CQ24" s="169"/>
      <c r="CR24" s="725">
        <f>SUM('CH Equipe'!AU73:BC73)</f>
        <v>0</v>
      </c>
      <c r="CS24" s="725"/>
      <c r="CT24" s="725"/>
      <c r="CU24" s="725"/>
      <c r="CV24" s="725"/>
      <c r="CW24" s="725"/>
      <c r="CX24" s="725"/>
      <c r="CY24" s="725"/>
      <c r="CZ24" s="725"/>
      <c r="DA24" s="725"/>
      <c r="DB24" s="725"/>
      <c r="DC24" s="725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170" customFormat="1" ht="4.5" customHeight="1">
      <c r="A25" s="32"/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5"/>
      <c r="O25" s="52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723"/>
      <c r="AI25" s="723"/>
      <c r="AJ25" s="723"/>
      <c r="AK25" s="723"/>
      <c r="AL25" s="723"/>
      <c r="AM25" s="723"/>
      <c r="AN25" s="723"/>
      <c r="AO25" s="723"/>
      <c r="AP25" s="723"/>
      <c r="AQ25" s="723"/>
      <c r="AR25" s="723"/>
      <c r="AS25" s="723"/>
      <c r="AT25" s="723"/>
      <c r="AU25" s="723"/>
      <c r="AV25" s="723"/>
      <c r="AW25" s="723"/>
      <c r="AX25" s="723"/>
      <c r="AY25" s="723"/>
      <c r="AZ25" s="169"/>
      <c r="BA25" s="657"/>
      <c r="BB25" s="657"/>
      <c r="BC25" s="657"/>
      <c r="BD25" s="657"/>
      <c r="BE25" s="657"/>
      <c r="BF25" s="657"/>
      <c r="BG25" s="657"/>
      <c r="BH25" s="657"/>
      <c r="BI25" s="657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657"/>
      <c r="CF25" s="657"/>
      <c r="CG25" s="657"/>
      <c r="CH25" s="657"/>
      <c r="CI25" s="657"/>
      <c r="CJ25" s="657"/>
      <c r="CK25" s="657"/>
      <c r="CL25" s="657"/>
      <c r="CM25" s="657"/>
      <c r="CN25" s="657"/>
      <c r="CO25" s="657"/>
      <c r="CP25" s="657"/>
      <c r="CQ25" s="169"/>
      <c r="CR25" s="729"/>
      <c r="CS25" s="729"/>
      <c r="CT25" s="729"/>
      <c r="CU25" s="729"/>
      <c r="CV25" s="729"/>
      <c r="CW25" s="729"/>
      <c r="CX25" s="729"/>
      <c r="CY25" s="729"/>
      <c r="CZ25" s="729"/>
      <c r="DA25" s="729"/>
      <c r="DB25" s="729"/>
      <c r="DC25" s="72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170" customFormat="1" ht="19.5" customHeight="1">
      <c r="A26" s="32"/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5"/>
      <c r="O26" s="52"/>
      <c r="P26" s="728" t="s">
        <v>648</v>
      </c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8"/>
      <c r="AO26" s="728"/>
      <c r="AP26" s="728"/>
      <c r="AQ26" s="728"/>
      <c r="AR26" s="728"/>
      <c r="AS26" s="728"/>
      <c r="AT26" s="728"/>
      <c r="AU26" s="728"/>
      <c r="AV26" s="728"/>
      <c r="AW26" s="728"/>
      <c r="AX26" s="728"/>
      <c r="AY26" s="728"/>
      <c r="AZ26" s="169"/>
      <c r="BA26" s="657"/>
      <c r="BB26" s="657"/>
      <c r="BC26" s="657"/>
      <c r="BD26" s="657"/>
      <c r="BE26" s="657"/>
      <c r="BF26" s="657"/>
      <c r="BG26" s="657"/>
      <c r="BH26" s="657"/>
      <c r="BI26" s="657"/>
      <c r="BJ26" s="169"/>
      <c r="BK26" s="657"/>
      <c r="BL26" s="657"/>
      <c r="BM26" s="657"/>
      <c r="BN26" s="657"/>
      <c r="BO26" s="657"/>
      <c r="BP26" s="657"/>
      <c r="BQ26" s="657"/>
      <c r="BR26" s="657"/>
      <c r="BS26" s="657"/>
      <c r="BT26" s="672">
        <f>SUM('CH Equipe'!BE73:BM73)</f>
        <v>0</v>
      </c>
      <c r="BU26" s="672"/>
      <c r="BV26" s="672"/>
      <c r="BW26" s="672"/>
      <c r="BX26" s="672"/>
      <c r="BY26" s="672"/>
      <c r="BZ26" s="672"/>
      <c r="CA26" s="672"/>
      <c r="CB26" s="672"/>
      <c r="CC26" s="169"/>
      <c r="CD26" s="169"/>
      <c r="CE26" s="657"/>
      <c r="CF26" s="657"/>
      <c r="CG26" s="657"/>
      <c r="CH26" s="657"/>
      <c r="CI26" s="657"/>
      <c r="CJ26" s="657"/>
      <c r="CK26" s="657"/>
      <c r="CL26" s="657"/>
      <c r="CM26" s="657"/>
      <c r="CN26" s="657"/>
      <c r="CO26" s="657"/>
      <c r="CP26" s="657"/>
      <c r="CQ26" s="169"/>
      <c r="CR26" s="725">
        <f>SUM('CH Equipe'!BE73:BM73)</f>
        <v>0</v>
      </c>
      <c r="CS26" s="725"/>
      <c r="CT26" s="725"/>
      <c r="CU26" s="725"/>
      <c r="CV26" s="725"/>
      <c r="CW26" s="725"/>
      <c r="CX26" s="725"/>
      <c r="CY26" s="725"/>
      <c r="CZ26" s="725"/>
      <c r="DA26" s="725"/>
      <c r="DB26" s="725"/>
      <c r="DC26" s="725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20" customFormat="1" ht="13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CQ27" s="169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20" customFormat="1" ht="13.5" customHeight="1">
      <c r="A28" s="32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Q28" s="169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170" customFormat="1" ht="41.25" customHeight="1">
      <c r="A29" s="32"/>
      <c r="B29" s="711" t="s">
        <v>632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32"/>
      <c r="O29" s="32"/>
      <c r="P29" s="711" t="s">
        <v>633</v>
      </c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169"/>
      <c r="BA29" s="711" t="s">
        <v>634</v>
      </c>
      <c r="BB29" s="711"/>
      <c r="BC29" s="711"/>
      <c r="BD29" s="711"/>
      <c r="BE29" s="711"/>
      <c r="BF29" s="711"/>
      <c r="BG29" s="711"/>
      <c r="BH29" s="711"/>
      <c r="BI29" s="711"/>
      <c r="BJ29" s="169"/>
      <c r="BK29" s="730" t="s">
        <v>635</v>
      </c>
      <c r="BL29" s="730"/>
      <c r="BM29" s="730"/>
      <c r="BN29" s="730"/>
      <c r="BO29" s="730"/>
      <c r="BP29" s="730"/>
      <c r="BQ29" s="730"/>
      <c r="BR29" s="730"/>
      <c r="BS29" s="730"/>
      <c r="BT29" s="731" t="s">
        <v>636</v>
      </c>
      <c r="BU29" s="731"/>
      <c r="BV29" s="731"/>
      <c r="BW29" s="731"/>
      <c r="BX29" s="731"/>
      <c r="BY29" s="731"/>
      <c r="BZ29" s="731"/>
      <c r="CA29" s="731"/>
      <c r="CB29" s="731"/>
      <c r="CC29" s="203"/>
      <c r="CD29" s="169"/>
      <c r="CE29" s="653" t="s">
        <v>637</v>
      </c>
      <c r="CF29" s="653"/>
      <c r="CG29" s="653"/>
      <c r="CH29" s="653"/>
      <c r="CI29" s="653"/>
      <c r="CJ29" s="653"/>
      <c r="CK29" s="653"/>
      <c r="CL29" s="653"/>
      <c r="CM29" s="653"/>
      <c r="CN29" s="653"/>
      <c r="CO29" s="653"/>
      <c r="CP29" s="653"/>
      <c r="CQ29" s="169"/>
      <c r="CR29" s="653" t="s">
        <v>638</v>
      </c>
      <c r="CS29" s="653"/>
      <c r="CT29" s="653"/>
      <c r="CU29" s="653"/>
      <c r="CV29" s="653"/>
      <c r="CW29" s="653"/>
      <c r="CX29" s="653"/>
      <c r="CY29" s="653"/>
      <c r="CZ29" s="653"/>
      <c r="DA29" s="653"/>
      <c r="DB29" s="653"/>
      <c r="DC29" s="653"/>
      <c r="FG29" s="593"/>
      <c r="FH29" s="593"/>
      <c r="FI29" s="593"/>
      <c r="FJ29" s="593"/>
      <c r="FK29" s="593"/>
      <c r="FL29" s="593"/>
      <c r="FM29" s="593"/>
      <c r="FN29" s="593"/>
      <c r="FO29" s="593"/>
      <c r="FP29" s="593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93"/>
      <c r="GB29" s="593"/>
      <c r="GC29" s="20"/>
      <c r="GD29" s="20"/>
      <c r="GE29" s="20"/>
      <c r="GF29" s="20"/>
      <c r="GG29" s="20"/>
      <c r="GH29" s="20"/>
      <c r="GI29" s="20"/>
      <c r="GJ29" s="20"/>
      <c r="GK29" s="20"/>
      <c r="GL29" s="593"/>
      <c r="GM29" s="593"/>
      <c r="GN29" s="20"/>
      <c r="GO29" s="20"/>
      <c r="GP29" s="20"/>
      <c r="GQ29" s="20"/>
      <c r="GR29" s="20"/>
      <c r="GS29" s="20"/>
      <c r="GT29" s="20"/>
      <c r="GU29" s="20"/>
      <c r="GV29" s="593"/>
      <c r="GW29" s="593"/>
      <c r="GX29" s="161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20" customFormat="1" ht="13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CQ30" s="169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170" customFormat="1" ht="19.5" customHeight="1">
      <c r="A31" s="32"/>
      <c r="B31" s="711" t="s">
        <v>580</v>
      </c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6"/>
      <c r="O31" s="52"/>
      <c r="P31" s="732" t="s">
        <v>639</v>
      </c>
      <c r="Q31" s="732"/>
      <c r="R31" s="732"/>
      <c r="S31" s="732"/>
      <c r="T31" s="714" t="s">
        <v>590</v>
      </c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5" t="s">
        <v>640</v>
      </c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169"/>
      <c r="BA31" s="606">
        <f>SUM('CH Equipe'!AI55:AQ55)</f>
        <v>20</v>
      </c>
      <c r="BB31" s="606"/>
      <c r="BC31" s="606"/>
      <c r="BD31" s="606"/>
      <c r="BE31" s="606"/>
      <c r="BF31" s="606"/>
      <c r="BG31" s="606"/>
      <c r="BH31" s="606"/>
      <c r="BI31" s="606"/>
      <c r="BJ31" s="169"/>
      <c r="BK31" s="733">
        <f>SUM('CH Equipe'!AI14:AQ14)</f>
        <v>0</v>
      </c>
      <c r="BL31" s="733"/>
      <c r="BM31" s="733"/>
      <c r="BN31" s="733"/>
      <c r="BO31" s="733"/>
      <c r="BP31" s="733"/>
      <c r="BQ31" s="733"/>
      <c r="BR31" s="733"/>
      <c r="BS31" s="733"/>
      <c r="BT31" s="734">
        <f aca="true" t="shared" si="3" ref="BT31:BT49">BK31/11/4</f>
        <v>0</v>
      </c>
      <c r="BU31" s="734"/>
      <c r="BV31" s="734"/>
      <c r="BW31" s="734"/>
      <c r="BX31" s="734"/>
      <c r="BY31" s="734"/>
      <c r="BZ31" s="734"/>
      <c r="CA31" s="734"/>
      <c r="CB31" s="734"/>
      <c r="CC31" s="204">
        <f>ROUND(BT31,0)</f>
        <v>0</v>
      </c>
      <c r="CD31" s="169"/>
      <c r="CE31" s="606" t="e">
        <f>CC31*#REF!</f>
        <v>#REF!</v>
      </c>
      <c r="CF31" s="606"/>
      <c r="CG31" s="606"/>
      <c r="CH31" s="606"/>
      <c r="CI31" s="606"/>
      <c r="CJ31" s="606"/>
      <c r="CK31" s="606"/>
      <c r="CL31" s="606"/>
      <c r="CM31" s="606"/>
      <c r="CN31" s="606"/>
      <c r="CO31" s="606"/>
      <c r="CP31" s="606"/>
      <c r="CQ31" s="169"/>
      <c r="CR31" s="696" t="e">
        <f>CE31/60</f>
        <v>#REF!</v>
      </c>
      <c r="CS31" s="696"/>
      <c r="CT31" s="696"/>
      <c r="CU31" s="696"/>
      <c r="CV31" s="696"/>
      <c r="CW31" s="696"/>
      <c r="CX31" s="696"/>
      <c r="CY31" s="696"/>
      <c r="CZ31" s="696"/>
      <c r="DA31" s="696"/>
      <c r="DB31" s="696"/>
      <c r="DC31" s="696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70" customFormat="1" ht="19.5" customHeight="1">
      <c r="A32" s="32"/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5"/>
      <c r="O32" s="52"/>
      <c r="P32" s="732"/>
      <c r="Q32" s="732"/>
      <c r="R32" s="732"/>
      <c r="S32" s="732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7" t="s">
        <v>641</v>
      </c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  <c r="AT32" s="717"/>
      <c r="AU32" s="717"/>
      <c r="AV32" s="717"/>
      <c r="AW32" s="717"/>
      <c r="AX32" s="717"/>
      <c r="AY32" s="717"/>
      <c r="AZ32" s="169"/>
      <c r="BA32" s="623">
        <f>SUM('CH Equipe'!AR55:AZ55)</f>
        <v>15</v>
      </c>
      <c r="BB32" s="623"/>
      <c r="BC32" s="623"/>
      <c r="BD32" s="623"/>
      <c r="BE32" s="623"/>
      <c r="BF32" s="623"/>
      <c r="BG32" s="623"/>
      <c r="BH32" s="623"/>
      <c r="BI32" s="623"/>
      <c r="BJ32" s="169"/>
      <c r="BK32" s="735">
        <f>SUM('CH Equipe'!AR14:AZ14)</f>
        <v>0</v>
      </c>
      <c r="BL32" s="735"/>
      <c r="BM32" s="735"/>
      <c r="BN32" s="735"/>
      <c r="BO32" s="735"/>
      <c r="BP32" s="735"/>
      <c r="BQ32" s="735"/>
      <c r="BR32" s="735"/>
      <c r="BS32" s="735"/>
      <c r="BT32" s="736">
        <f t="shared" si="3"/>
        <v>0</v>
      </c>
      <c r="BU32" s="736"/>
      <c r="BV32" s="736"/>
      <c r="BW32" s="736"/>
      <c r="BX32" s="736"/>
      <c r="BY32" s="736"/>
      <c r="BZ32" s="736"/>
      <c r="CA32" s="736"/>
      <c r="CB32" s="736"/>
      <c r="CC32" s="204">
        <f>ROUND(BT32,0)</f>
        <v>0</v>
      </c>
      <c r="CD32" s="169"/>
      <c r="CE32" s="623" t="e">
        <f>CC32*#REF!</f>
        <v>#REF!</v>
      </c>
      <c r="CF32" s="623"/>
      <c r="CG32" s="623"/>
      <c r="CH32" s="623"/>
      <c r="CI32" s="623"/>
      <c r="CJ32" s="623"/>
      <c r="CK32" s="623"/>
      <c r="CL32" s="623"/>
      <c r="CM32" s="623"/>
      <c r="CN32" s="623"/>
      <c r="CO32" s="623"/>
      <c r="CP32" s="623"/>
      <c r="CQ32" s="169"/>
      <c r="CR32" s="699" t="e">
        <f>CE32/60</f>
        <v>#REF!</v>
      </c>
      <c r="CS32" s="699"/>
      <c r="CT32" s="699"/>
      <c r="CU32" s="699"/>
      <c r="CV32" s="699"/>
      <c r="CW32" s="699"/>
      <c r="CX32" s="699"/>
      <c r="CY32" s="699"/>
      <c r="CZ32" s="699"/>
      <c r="DA32" s="699"/>
      <c r="DB32" s="699"/>
      <c r="DC32" s="69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170" customFormat="1" ht="19.5" customHeight="1">
      <c r="A33" s="32"/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5"/>
      <c r="O33" s="52"/>
      <c r="P33" s="732"/>
      <c r="Q33" s="732"/>
      <c r="R33" s="732"/>
      <c r="S33" s="732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7" t="s">
        <v>649</v>
      </c>
      <c r="AJ33" s="717"/>
      <c r="AK33" s="717"/>
      <c r="AL33" s="717"/>
      <c r="AM33" s="717"/>
      <c r="AN33" s="717"/>
      <c r="AO33" s="717"/>
      <c r="AP33" s="717"/>
      <c r="AQ33" s="717"/>
      <c r="AR33" s="717"/>
      <c r="AS33" s="717"/>
      <c r="AT33" s="717"/>
      <c r="AU33" s="717"/>
      <c r="AV33" s="717"/>
      <c r="AW33" s="717"/>
      <c r="AX33" s="717"/>
      <c r="AY33" s="717"/>
      <c r="AZ33" s="169"/>
      <c r="BA33" s="623">
        <f>SUM('CH Equipe'!BS55:CA55)</f>
        <v>90</v>
      </c>
      <c r="BB33" s="623"/>
      <c r="BC33" s="623"/>
      <c r="BD33" s="623"/>
      <c r="BE33" s="623"/>
      <c r="BF33" s="623"/>
      <c r="BG33" s="623"/>
      <c r="BH33" s="623"/>
      <c r="BI33" s="623"/>
      <c r="BJ33" s="169"/>
      <c r="BK33" s="735">
        <f>SUM('CH Equipe'!BS14:CA14)</f>
        <v>0</v>
      </c>
      <c r="BL33" s="735"/>
      <c r="BM33" s="735"/>
      <c r="BN33" s="735"/>
      <c r="BO33" s="735"/>
      <c r="BP33" s="735"/>
      <c r="BQ33" s="735"/>
      <c r="BR33" s="735"/>
      <c r="BS33" s="735"/>
      <c r="BT33" s="736">
        <f t="shared" si="3"/>
        <v>0</v>
      </c>
      <c r="BU33" s="736"/>
      <c r="BV33" s="736"/>
      <c r="BW33" s="736"/>
      <c r="BX33" s="736"/>
      <c r="BY33" s="736"/>
      <c r="BZ33" s="736"/>
      <c r="CA33" s="736"/>
      <c r="CB33" s="736"/>
      <c r="CC33" s="204"/>
      <c r="CD33" s="169"/>
      <c r="CE33" s="173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4"/>
      <c r="CQ33" s="169"/>
      <c r="CR33" s="208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5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70" customFormat="1" ht="19.5" customHeight="1">
      <c r="A34" s="32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5"/>
      <c r="O34" s="52"/>
      <c r="P34" s="732"/>
      <c r="Q34" s="732"/>
      <c r="R34" s="732"/>
      <c r="S34" s="732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  <c r="AE34" s="714"/>
      <c r="AF34" s="714"/>
      <c r="AG34" s="714"/>
      <c r="AH34" s="714"/>
      <c r="AI34" s="717" t="s">
        <v>650</v>
      </c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169"/>
      <c r="BA34" s="623">
        <f>SUM('CH Equipe'!BJ55:BR55)</f>
        <v>30</v>
      </c>
      <c r="BB34" s="623"/>
      <c r="BC34" s="623"/>
      <c r="BD34" s="623"/>
      <c r="BE34" s="623"/>
      <c r="BF34" s="623"/>
      <c r="BG34" s="623"/>
      <c r="BH34" s="623"/>
      <c r="BI34" s="623"/>
      <c r="BJ34" s="169"/>
      <c r="BK34" s="735">
        <f>SUM('CH Equipe'!BJ14:BR14)</f>
        <v>0</v>
      </c>
      <c r="BL34" s="735"/>
      <c r="BM34" s="735"/>
      <c r="BN34" s="735"/>
      <c r="BO34" s="735"/>
      <c r="BP34" s="735"/>
      <c r="BQ34" s="735"/>
      <c r="BR34" s="735"/>
      <c r="BS34" s="735"/>
      <c r="BT34" s="736">
        <f t="shared" si="3"/>
        <v>0</v>
      </c>
      <c r="BU34" s="736"/>
      <c r="BV34" s="736"/>
      <c r="BW34" s="736"/>
      <c r="BX34" s="736"/>
      <c r="BY34" s="736"/>
      <c r="BZ34" s="736"/>
      <c r="CA34" s="736"/>
      <c r="CB34" s="736"/>
      <c r="CC34" s="204"/>
      <c r="CD34" s="169"/>
      <c r="CE34" s="173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4"/>
      <c r="CQ34" s="169"/>
      <c r="CR34" s="208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5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70" customFormat="1" ht="19.5" customHeight="1">
      <c r="A35" s="32"/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5"/>
      <c r="O35" s="52"/>
      <c r="P35" s="732"/>
      <c r="Q35" s="732"/>
      <c r="R35" s="732"/>
      <c r="S35" s="732"/>
      <c r="T35" s="716" t="s">
        <v>595</v>
      </c>
      <c r="U35" s="716"/>
      <c r="V35" s="716"/>
      <c r="W35" s="716"/>
      <c r="X35" s="716"/>
      <c r="Y35" s="716"/>
      <c r="Z35" s="716"/>
      <c r="AA35" s="716"/>
      <c r="AB35" s="716"/>
      <c r="AC35" s="716"/>
      <c r="AD35" s="716"/>
      <c r="AE35" s="716"/>
      <c r="AF35" s="716"/>
      <c r="AG35" s="716"/>
      <c r="AH35" s="716"/>
      <c r="AI35" s="717" t="s">
        <v>641</v>
      </c>
      <c r="AJ35" s="717"/>
      <c r="AK35" s="717"/>
      <c r="AL35" s="717"/>
      <c r="AM35" s="717"/>
      <c r="AN35" s="717"/>
      <c r="AO35" s="717"/>
      <c r="AP35" s="717"/>
      <c r="AQ35" s="717"/>
      <c r="AR35" s="717"/>
      <c r="AS35" s="717"/>
      <c r="AT35" s="717"/>
      <c r="AU35" s="717"/>
      <c r="AV35" s="717"/>
      <c r="AW35" s="717"/>
      <c r="AX35" s="717"/>
      <c r="AY35" s="717"/>
      <c r="AZ35" s="169"/>
      <c r="BA35" s="623">
        <f>BA32</f>
        <v>15</v>
      </c>
      <c r="BB35" s="623"/>
      <c r="BC35" s="623"/>
      <c r="BD35" s="623"/>
      <c r="BE35" s="623"/>
      <c r="BF35" s="623"/>
      <c r="BG35" s="623"/>
      <c r="BH35" s="623"/>
      <c r="BI35" s="623"/>
      <c r="BJ35" s="169"/>
      <c r="BK35" s="735">
        <f>SUM('CH Equipe'!AR19:AZ19)</f>
        <v>0</v>
      </c>
      <c r="BL35" s="735"/>
      <c r="BM35" s="735"/>
      <c r="BN35" s="735"/>
      <c r="BO35" s="735"/>
      <c r="BP35" s="735"/>
      <c r="BQ35" s="735"/>
      <c r="BR35" s="735"/>
      <c r="BS35" s="735"/>
      <c r="BT35" s="736">
        <f t="shared" si="3"/>
        <v>0</v>
      </c>
      <c r="BU35" s="736"/>
      <c r="BV35" s="736"/>
      <c r="BW35" s="736"/>
      <c r="BX35" s="736"/>
      <c r="BY35" s="736"/>
      <c r="BZ35" s="736"/>
      <c r="CA35" s="736"/>
      <c r="CB35" s="736"/>
      <c r="CC35" s="204">
        <f>ROUND(BT35,0)</f>
        <v>0</v>
      </c>
      <c r="CD35" s="169"/>
      <c r="CE35" s="623" t="e">
        <f>CC35*#REF!</f>
        <v>#REF!</v>
      </c>
      <c r="CF35" s="623"/>
      <c r="CG35" s="623"/>
      <c r="CH35" s="623"/>
      <c r="CI35" s="623"/>
      <c r="CJ35" s="623"/>
      <c r="CK35" s="623"/>
      <c r="CL35" s="623"/>
      <c r="CM35" s="623"/>
      <c r="CN35" s="623"/>
      <c r="CO35" s="623"/>
      <c r="CP35" s="623"/>
      <c r="CQ35" s="169"/>
      <c r="CR35" s="699" t="e">
        <f>CE35/60</f>
        <v>#REF!</v>
      </c>
      <c r="CS35" s="699"/>
      <c r="CT35" s="699"/>
      <c r="CU35" s="699"/>
      <c r="CV35" s="699"/>
      <c r="CW35" s="699"/>
      <c r="CX35" s="699"/>
      <c r="CY35" s="699"/>
      <c r="CZ35" s="699"/>
      <c r="DA35" s="699"/>
      <c r="DB35" s="699"/>
      <c r="DC35" s="69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70" customFormat="1" ht="19.5" customHeight="1">
      <c r="A36" s="32"/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76"/>
      <c r="O36" s="52"/>
      <c r="P36" s="732"/>
      <c r="Q36" s="732"/>
      <c r="R36" s="732"/>
      <c r="S36" s="732"/>
      <c r="T36" s="716" t="s">
        <v>642</v>
      </c>
      <c r="U36" s="716"/>
      <c r="V36" s="716"/>
      <c r="W36" s="716"/>
      <c r="X36" s="716"/>
      <c r="Y36" s="716"/>
      <c r="Z36" s="716"/>
      <c r="AA36" s="716"/>
      <c r="AB36" s="716"/>
      <c r="AC36" s="716"/>
      <c r="AD36" s="716"/>
      <c r="AE36" s="716"/>
      <c r="AF36" s="716"/>
      <c r="AG36" s="716"/>
      <c r="AH36" s="716"/>
      <c r="AI36" s="717" t="s">
        <v>640</v>
      </c>
      <c r="AJ36" s="717"/>
      <c r="AK36" s="717"/>
      <c r="AL36" s="717"/>
      <c r="AM36" s="717"/>
      <c r="AN36" s="717"/>
      <c r="AO36" s="717"/>
      <c r="AP36" s="717"/>
      <c r="AQ36" s="717"/>
      <c r="AR36" s="717"/>
      <c r="AS36" s="717"/>
      <c r="AT36" s="717"/>
      <c r="AU36" s="717"/>
      <c r="AV36" s="717"/>
      <c r="AW36" s="717"/>
      <c r="AX36" s="717"/>
      <c r="AY36" s="717"/>
      <c r="AZ36" s="169"/>
      <c r="BA36" s="623">
        <f>BA31</f>
        <v>20</v>
      </c>
      <c r="BB36" s="623"/>
      <c r="BC36" s="623"/>
      <c r="BD36" s="623"/>
      <c r="BE36" s="623"/>
      <c r="BF36" s="623"/>
      <c r="BG36" s="623"/>
      <c r="BH36" s="623"/>
      <c r="BI36" s="623"/>
      <c r="BJ36" s="169"/>
      <c r="BK36" s="735">
        <f>SUM('CH Equipe'!AI23:AQ25)</f>
        <v>0</v>
      </c>
      <c r="BL36" s="735"/>
      <c r="BM36" s="735"/>
      <c r="BN36" s="735"/>
      <c r="BO36" s="735"/>
      <c r="BP36" s="735"/>
      <c r="BQ36" s="735"/>
      <c r="BR36" s="735"/>
      <c r="BS36" s="735"/>
      <c r="BT36" s="736">
        <f t="shared" si="3"/>
        <v>0</v>
      </c>
      <c r="BU36" s="736"/>
      <c r="BV36" s="736"/>
      <c r="BW36" s="736"/>
      <c r="BX36" s="736"/>
      <c r="BY36" s="736"/>
      <c r="BZ36" s="736"/>
      <c r="CA36" s="736"/>
      <c r="CB36" s="736"/>
      <c r="CC36" s="204">
        <f>ROUND(BT36,0)</f>
        <v>0</v>
      </c>
      <c r="CD36" s="169"/>
      <c r="CE36" s="623" t="e">
        <f>CC36*#REF!</f>
        <v>#REF!</v>
      </c>
      <c r="CF36" s="623"/>
      <c r="CG36" s="623"/>
      <c r="CH36" s="623"/>
      <c r="CI36" s="623"/>
      <c r="CJ36" s="623"/>
      <c r="CK36" s="623"/>
      <c r="CL36" s="623"/>
      <c r="CM36" s="623"/>
      <c r="CN36" s="623"/>
      <c r="CO36" s="623"/>
      <c r="CP36" s="623"/>
      <c r="CQ36" s="169"/>
      <c r="CR36" s="699" t="e">
        <f>CE36/60</f>
        <v>#REF!</v>
      </c>
      <c r="CS36" s="699"/>
      <c r="CT36" s="699"/>
      <c r="CU36" s="699"/>
      <c r="CV36" s="699"/>
      <c r="CW36" s="699"/>
      <c r="CX36" s="699"/>
      <c r="CY36" s="699"/>
      <c r="CZ36" s="699"/>
      <c r="DA36" s="699"/>
      <c r="DB36" s="699"/>
      <c r="DC36" s="69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70" customFormat="1" ht="19.5" customHeight="1">
      <c r="A37" s="32"/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5"/>
      <c r="O37" s="52"/>
      <c r="P37" s="732"/>
      <c r="Q37" s="732"/>
      <c r="R37" s="732"/>
      <c r="S37" s="732"/>
      <c r="T37" s="716"/>
      <c r="U37" s="716"/>
      <c r="V37" s="716"/>
      <c r="W37" s="716"/>
      <c r="X37" s="716"/>
      <c r="Y37" s="716"/>
      <c r="Z37" s="716"/>
      <c r="AA37" s="716"/>
      <c r="AB37" s="716"/>
      <c r="AC37" s="716"/>
      <c r="AD37" s="716"/>
      <c r="AE37" s="716"/>
      <c r="AF37" s="716"/>
      <c r="AG37" s="716"/>
      <c r="AH37" s="716"/>
      <c r="AI37" s="717" t="s">
        <v>641</v>
      </c>
      <c r="AJ37" s="717"/>
      <c r="AK37" s="717"/>
      <c r="AL37" s="717"/>
      <c r="AM37" s="717"/>
      <c r="AN37" s="717"/>
      <c r="AO37" s="717"/>
      <c r="AP37" s="717"/>
      <c r="AQ37" s="717"/>
      <c r="AR37" s="717"/>
      <c r="AS37" s="717"/>
      <c r="AT37" s="717"/>
      <c r="AU37" s="717"/>
      <c r="AV37" s="717"/>
      <c r="AW37" s="717"/>
      <c r="AX37" s="717"/>
      <c r="AY37" s="717"/>
      <c r="AZ37" s="169"/>
      <c r="BA37" s="623">
        <f>BA32</f>
        <v>15</v>
      </c>
      <c r="BB37" s="623"/>
      <c r="BC37" s="623"/>
      <c r="BD37" s="623"/>
      <c r="BE37" s="623"/>
      <c r="BF37" s="623"/>
      <c r="BG37" s="623"/>
      <c r="BH37" s="623"/>
      <c r="BI37" s="623"/>
      <c r="BJ37" s="169"/>
      <c r="BK37" s="735">
        <f>SUM('CH Equipe'!AR23:AZ25)</f>
        <v>0</v>
      </c>
      <c r="BL37" s="735"/>
      <c r="BM37" s="735"/>
      <c r="BN37" s="735"/>
      <c r="BO37" s="735"/>
      <c r="BP37" s="735"/>
      <c r="BQ37" s="735"/>
      <c r="BR37" s="735"/>
      <c r="BS37" s="735"/>
      <c r="BT37" s="736">
        <f t="shared" si="3"/>
        <v>0</v>
      </c>
      <c r="BU37" s="736"/>
      <c r="BV37" s="736"/>
      <c r="BW37" s="736"/>
      <c r="BX37" s="736"/>
      <c r="BY37" s="736"/>
      <c r="BZ37" s="736"/>
      <c r="CA37" s="736"/>
      <c r="CB37" s="736"/>
      <c r="CC37" s="204">
        <f>ROUND(BT37,0)</f>
        <v>0</v>
      </c>
      <c r="CD37" s="169"/>
      <c r="CE37" s="623" t="e">
        <f>CC37*#REF!</f>
        <v>#REF!</v>
      </c>
      <c r="CF37" s="623"/>
      <c r="CG37" s="623"/>
      <c r="CH37" s="623"/>
      <c r="CI37" s="623"/>
      <c r="CJ37" s="623"/>
      <c r="CK37" s="623"/>
      <c r="CL37" s="623"/>
      <c r="CM37" s="623"/>
      <c r="CN37" s="623"/>
      <c r="CO37" s="623"/>
      <c r="CP37" s="623"/>
      <c r="CQ37" s="169"/>
      <c r="CR37" s="699" t="e">
        <f>CE37/60</f>
        <v>#REF!</v>
      </c>
      <c r="CS37" s="699"/>
      <c r="CT37" s="699"/>
      <c r="CU37" s="699"/>
      <c r="CV37" s="699"/>
      <c r="CW37" s="699"/>
      <c r="CX37" s="699"/>
      <c r="CY37" s="699"/>
      <c r="CZ37" s="699"/>
      <c r="DA37" s="699"/>
      <c r="DB37" s="699"/>
      <c r="DC37" s="69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70" customFormat="1" ht="19.5" customHeight="1">
      <c r="A38" s="32"/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5"/>
      <c r="O38" s="52"/>
      <c r="P38" s="732"/>
      <c r="Q38" s="732"/>
      <c r="R38" s="732"/>
      <c r="S38" s="732"/>
      <c r="T38" s="716"/>
      <c r="U38" s="716"/>
      <c r="V38" s="716"/>
      <c r="W38" s="716"/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  <c r="AH38" s="716"/>
      <c r="AI38" s="717" t="s">
        <v>650</v>
      </c>
      <c r="AJ38" s="717"/>
      <c r="AK38" s="717"/>
      <c r="AL38" s="717"/>
      <c r="AM38" s="717"/>
      <c r="AN38" s="717"/>
      <c r="AO38" s="717"/>
      <c r="AP38" s="717"/>
      <c r="AQ38" s="717"/>
      <c r="AR38" s="717"/>
      <c r="AS38" s="717"/>
      <c r="AT38" s="717"/>
      <c r="AU38" s="717"/>
      <c r="AV38" s="717"/>
      <c r="AW38" s="717"/>
      <c r="AX38" s="717"/>
      <c r="AY38" s="717"/>
      <c r="AZ38" s="169"/>
      <c r="BA38" s="623">
        <f>SUM('CH Equipe'!BJ55:BR55)</f>
        <v>30</v>
      </c>
      <c r="BB38" s="623"/>
      <c r="BC38" s="623"/>
      <c r="BD38" s="623"/>
      <c r="BE38" s="623"/>
      <c r="BF38" s="623"/>
      <c r="BG38" s="623"/>
      <c r="BH38" s="623"/>
      <c r="BI38" s="623"/>
      <c r="BJ38" s="169"/>
      <c r="BK38" s="735">
        <f>SUM('CH Equipe'!BJ23:BR25)</f>
        <v>0</v>
      </c>
      <c r="BL38" s="735"/>
      <c r="BM38" s="735"/>
      <c r="BN38" s="735"/>
      <c r="BO38" s="735"/>
      <c r="BP38" s="735"/>
      <c r="BQ38" s="735"/>
      <c r="BR38" s="735"/>
      <c r="BS38" s="735"/>
      <c r="BT38" s="736">
        <f t="shared" si="3"/>
        <v>0</v>
      </c>
      <c r="BU38" s="736"/>
      <c r="BV38" s="736"/>
      <c r="BW38" s="736"/>
      <c r="BX38" s="736"/>
      <c r="BY38" s="736"/>
      <c r="BZ38" s="736"/>
      <c r="CA38" s="736"/>
      <c r="CB38" s="736"/>
      <c r="CC38" s="204"/>
      <c r="CD38" s="169"/>
      <c r="CE38" s="173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4"/>
      <c r="CQ38" s="169"/>
      <c r="CR38" s="208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5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170" customFormat="1" ht="19.5" customHeight="1">
      <c r="A39" s="32"/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5"/>
      <c r="O39" s="52"/>
      <c r="P39" s="732"/>
      <c r="Q39" s="732"/>
      <c r="R39" s="732"/>
      <c r="S39" s="732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7" t="s">
        <v>649</v>
      </c>
      <c r="AJ39" s="717"/>
      <c r="AK39" s="717"/>
      <c r="AL39" s="717"/>
      <c r="AM39" s="717"/>
      <c r="AN39" s="717"/>
      <c r="AO39" s="717"/>
      <c r="AP39" s="717"/>
      <c r="AQ39" s="717"/>
      <c r="AR39" s="717"/>
      <c r="AS39" s="717"/>
      <c r="AT39" s="717"/>
      <c r="AU39" s="717"/>
      <c r="AV39" s="717"/>
      <c r="AW39" s="717"/>
      <c r="AX39" s="717"/>
      <c r="AY39" s="717"/>
      <c r="AZ39" s="169"/>
      <c r="BA39" s="623">
        <f>BA33</f>
        <v>90</v>
      </c>
      <c r="BB39" s="623"/>
      <c r="BC39" s="623"/>
      <c r="BD39" s="623"/>
      <c r="BE39" s="623"/>
      <c r="BF39" s="623"/>
      <c r="BG39" s="623"/>
      <c r="BH39" s="623"/>
      <c r="BI39" s="623"/>
      <c r="BJ39" s="169"/>
      <c r="BK39" s="735">
        <f>SUM('CH Equipe'!BS23:CA25)</f>
        <v>0</v>
      </c>
      <c r="BL39" s="735"/>
      <c r="BM39" s="735"/>
      <c r="BN39" s="735"/>
      <c r="BO39" s="735"/>
      <c r="BP39" s="735"/>
      <c r="BQ39" s="735"/>
      <c r="BR39" s="735"/>
      <c r="BS39" s="735"/>
      <c r="BT39" s="736">
        <f t="shared" si="3"/>
        <v>0</v>
      </c>
      <c r="BU39" s="736"/>
      <c r="BV39" s="736"/>
      <c r="BW39" s="736"/>
      <c r="BX39" s="736"/>
      <c r="BY39" s="736"/>
      <c r="BZ39" s="736"/>
      <c r="CA39" s="736"/>
      <c r="CB39" s="736"/>
      <c r="CC39" s="204"/>
      <c r="CD39" s="169"/>
      <c r="CE39" s="173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4"/>
      <c r="CQ39" s="169"/>
      <c r="CR39" s="208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5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170" customFormat="1" ht="19.5" customHeight="1">
      <c r="A40" s="32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6"/>
      <c r="O40" s="52"/>
      <c r="P40" s="732"/>
      <c r="Q40" s="732"/>
      <c r="R40" s="732"/>
      <c r="S40" s="732"/>
      <c r="T40" s="716" t="s">
        <v>643</v>
      </c>
      <c r="U40" s="716"/>
      <c r="V40" s="716"/>
      <c r="W40" s="716"/>
      <c r="X40" s="716"/>
      <c r="Y40" s="716"/>
      <c r="Z40" s="716"/>
      <c r="AA40" s="716"/>
      <c r="AB40" s="716"/>
      <c r="AC40" s="716"/>
      <c r="AD40" s="716"/>
      <c r="AE40" s="716"/>
      <c r="AF40" s="716"/>
      <c r="AG40" s="716"/>
      <c r="AH40" s="716"/>
      <c r="AI40" s="717" t="s">
        <v>640</v>
      </c>
      <c r="AJ40" s="717"/>
      <c r="AK40" s="717"/>
      <c r="AL40" s="717"/>
      <c r="AM40" s="717"/>
      <c r="AN40" s="717"/>
      <c r="AO40" s="717"/>
      <c r="AP40" s="717"/>
      <c r="AQ40" s="717"/>
      <c r="AR40" s="717"/>
      <c r="AS40" s="717"/>
      <c r="AT40" s="717"/>
      <c r="AU40" s="717"/>
      <c r="AV40" s="717"/>
      <c r="AW40" s="717"/>
      <c r="AX40" s="717"/>
      <c r="AY40" s="717"/>
      <c r="AZ40" s="169"/>
      <c r="BA40" s="623">
        <f>BA31</f>
        <v>20</v>
      </c>
      <c r="BB40" s="623"/>
      <c r="BC40" s="623"/>
      <c r="BD40" s="623"/>
      <c r="BE40" s="623"/>
      <c r="BF40" s="623"/>
      <c r="BG40" s="623"/>
      <c r="BH40" s="623"/>
      <c r="BI40" s="623"/>
      <c r="BJ40" s="169"/>
      <c r="BK40" s="735">
        <f>SUM('CH Equipe'!AI28:AQ30)</f>
        <v>0</v>
      </c>
      <c r="BL40" s="735"/>
      <c r="BM40" s="735"/>
      <c r="BN40" s="735"/>
      <c r="BO40" s="735"/>
      <c r="BP40" s="735"/>
      <c r="BQ40" s="735"/>
      <c r="BR40" s="735"/>
      <c r="BS40" s="735"/>
      <c r="BT40" s="736">
        <f t="shared" si="3"/>
        <v>0</v>
      </c>
      <c r="BU40" s="736"/>
      <c r="BV40" s="736"/>
      <c r="BW40" s="736"/>
      <c r="BX40" s="736"/>
      <c r="BY40" s="736"/>
      <c r="BZ40" s="736"/>
      <c r="CA40" s="736"/>
      <c r="CB40" s="736"/>
      <c r="CC40" s="204">
        <f>ROUND(BT40,0)</f>
        <v>0</v>
      </c>
      <c r="CD40" s="169"/>
      <c r="CE40" s="623" t="e">
        <f>CC40*#REF!</f>
        <v>#REF!</v>
      </c>
      <c r="CF40" s="623"/>
      <c r="CG40" s="623"/>
      <c r="CH40" s="623"/>
      <c r="CI40" s="623"/>
      <c r="CJ40" s="623"/>
      <c r="CK40" s="623"/>
      <c r="CL40" s="623"/>
      <c r="CM40" s="623"/>
      <c r="CN40" s="623"/>
      <c r="CO40" s="623"/>
      <c r="CP40" s="623"/>
      <c r="CQ40" s="169"/>
      <c r="CR40" s="699" t="e">
        <f>CE40/60</f>
        <v>#REF!</v>
      </c>
      <c r="CS40" s="699"/>
      <c r="CT40" s="699"/>
      <c r="CU40" s="699"/>
      <c r="CV40" s="699"/>
      <c r="CW40" s="699"/>
      <c r="CX40" s="699"/>
      <c r="CY40" s="699"/>
      <c r="CZ40" s="699"/>
      <c r="DA40" s="699"/>
      <c r="DB40" s="699"/>
      <c r="DC40" s="69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s="170" customFormat="1" ht="19.5" customHeight="1">
      <c r="A41" s="32"/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5"/>
      <c r="O41" s="52"/>
      <c r="P41" s="732"/>
      <c r="Q41" s="732"/>
      <c r="R41" s="732"/>
      <c r="S41" s="732"/>
      <c r="T41" s="716"/>
      <c r="U41" s="716"/>
      <c r="V41" s="716"/>
      <c r="W41" s="716"/>
      <c r="X41" s="716"/>
      <c r="Y41" s="716"/>
      <c r="Z41" s="716"/>
      <c r="AA41" s="716"/>
      <c r="AB41" s="716"/>
      <c r="AC41" s="716"/>
      <c r="AD41" s="716"/>
      <c r="AE41" s="716"/>
      <c r="AF41" s="716"/>
      <c r="AG41" s="716"/>
      <c r="AH41" s="716"/>
      <c r="AI41" s="717" t="s">
        <v>641</v>
      </c>
      <c r="AJ41" s="717"/>
      <c r="AK41" s="717"/>
      <c r="AL41" s="717"/>
      <c r="AM41" s="717"/>
      <c r="AN41" s="717"/>
      <c r="AO41" s="717"/>
      <c r="AP41" s="717"/>
      <c r="AQ41" s="717"/>
      <c r="AR41" s="717"/>
      <c r="AS41" s="717"/>
      <c r="AT41" s="717"/>
      <c r="AU41" s="717"/>
      <c r="AV41" s="717"/>
      <c r="AW41" s="717"/>
      <c r="AX41" s="717"/>
      <c r="AY41" s="717"/>
      <c r="AZ41" s="169"/>
      <c r="BA41" s="623">
        <f>BA32</f>
        <v>15</v>
      </c>
      <c r="BB41" s="623"/>
      <c r="BC41" s="623"/>
      <c r="BD41" s="623"/>
      <c r="BE41" s="623"/>
      <c r="BF41" s="623"/>
      <c r="BG41" s="623"/>
      <c r="BH41" s="623"/>
      <c r="BI41" s="623"/>
      <c r="BJ41" s="169"/>
      <c r="BK41" s="735">
        <f>SUM('CH Equipe'!AR28:AZ30)</f>
        <v>0</v>
      </c>
      <c r="BL41" s="735"/>
      <c r="BM41" s="735"/>
      <c r="BN41" s="735"/>
      <c r="BO41" s="735"/>
      <c r="BP41" s="735"/>
      <c r="BQ41" s="735"/>
      <c r="BR41" s="735"/>
      <c r="BS41" s="735"/>
      <c r="BT41" s="736">
        <f t="shared" si="3"/>
        <v>0</v>
      </c>
      <c r="BU41" s="736"/>
      <c r="BV41" s="736"/>
      <c r="BW41" s="736"/>
      <c r="BX41" s="736"/>
      <c r="BY41" s="736"/>
      <c r="BZ41" s="736"/>
      <c r="CA41" s="736"/>
      <c r="CB41" s="736"/>
      <c r="CC41" s="204">
        <f>ROUND(BT41,0)</f>
        <v>0</v>
      </c>
      <c r="CD41" s="169"/>
      <c r="CE41" s="623" t="e">
        <f>CC41*#REF!</f>
        <v>#REF!</v>
      </c>
      <c r="CF41" s="623"/>
      <c r="CG41" s="623"/>
      <c r="CH41" s="623"/>
      <c r="CI41" s="623"/>
      <c r="CJ41" s="623"/>
      <c r="CK41" s="623"/>
      <c r="CL41" s="623"/>
      <c r="CM41" s="623"/>
      <c r="CN41" s="623"/>
      <c r="CO41" s="623"/>
      <c r="CP41" s="623"/>
      <c r="CQ41" s="169"/>
      <c r="CR41" s="699" t="e">
        <f>CE41/60</f>
        <v>#REF!</v>
      </c>
      <c r="CS41" s="699"/>
      <c r="CT41" s="699"/>
      <c r="CU41" s="699"/>
      <c r="CV41" s="699"/>
      <c r="CW41" s="699"/>
      <c r="CX41" s="699"/>
      <c r="CY41" s="699"/>
      <c r="CZ41" s="699"/>
      <c r="DA41" s="699"/>
      <c r="DB41" s="699"/>
      <c r="DC41" s="69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s="170" customFormat="1" ht="19.5" customHeight="1">
      <c r="A42" s="32"/>
      <c r="B42" s="711"/>
      <c r="C42" s="711"/>
      <c r="D42" s="711"/>
      <c r="E42" s="711"/>
      <c r="F42" s="711"/>
      <c r="G42" s="711"/>
      <c r="H42" s="711"/>
      <c r="I42" s="711"/>
      <c r="J42" s="711"/>
      <c r="K42" s="711"/>
      <c r="L42" s="711"/>
      <c r="M42" s="711"/>
      <c r="N42" s="75"/>
      <c r="O42" s="52"/>
      <c r="P42" s="732"/>
      <c r="Q42" s="732"/>
      <c r="R42" s="732"/>
      <c r="S42" s="732"/>
      <c r="T42" s="716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I42" s="717" t="s">
        <v>649</v>
      </c>
      <c r="AJ42" s="717"/>
      <c r="AK42" s="717"/>
      <c r="AL42" s="717"/>
      <c r="AM42" s="717"/>
      <c r="AN42" s="717"/>
      <c r="AO42" s="717"/>
      <c r="AP42" s="717"/>
      <c r="AQ42" s="717"/>
      <c r="AR42" s="717"/>
      <c r="AS42" s="717"/>
      <c r="AT42" s="717"/>
      <c r="AU42" s="717"/>
      <c r="AV42" s="717"/>
      <c r="AW42" s="717"/>
      <c r="AX42" s="717"/>
      <c r="AY42" s="717"/>
      <c r="AZ42" s="169"/>
      <c r="BA42" s="623">
        <f>BA33</f>
        <v>90</v>
      </c>
      <c r="BB42" s="623"/>
      <c r="BC42" s="623"/>
      <c r="BD42" s="623"/>
      <c r="BE42" s="623"/>
      <c r="BF42" s="623"/>
      <c r="BG42" s="623"/>
      <c r="BH42" s="623"/>
      <c r="BI42" s="623"/>
      <c r="BJ42" s="169"/>
      <c r="BK42" s="735">
        <f>SUM('CH Equipe'!BS28:CA30)</f>
        <v>0</v>
      </c>
      <c r="BL42" s="735"/>
      <c r="BM42" s="735"/>
      <c r="BN42" s="735"/>
      <c r="BO42" s="735"/>
      <c r="BP42" s="735"/>
      <c r="BQ42" s="735"/>
      <c r="BR42" s="735"/>
      <c r="BS42" s="735"/>
      <c r="BT42" s="736">
        <f t="shared" si="3"/>
        <v>0</v>
      </c>
      <c r="BU42" s="736"/>
      <c r="BV42" s="736"/>
      <c r="BW42" s="736"/>
      <c r="BX42" s="736"/>
      <c r="BY42" s="736"/>
      <c r="BZ42" s="736"/>
      <c r="CA42" s="736"/>
      <c r="CB42" s="736"/>
      <c r="CC42" s="204"/>
      <c r="CD42" s="169"/>
      <c r="CE42" s="173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4"/>
      <c r="CQ42" s="169"/>
      <c r="CR42" s="208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5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s="170" customFormat="1" ht="19.5" customHeight="1">
      <c r="A43" s="32"/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5"/>
      <c r="O43" s="52"/>
      <c r="P43" s="732"/>
      <c r="Q43" s="732"/>
      <c r="R43" s="732"/>
      <c r="S43" s="732"/>
      <c r="T43" s="716" t="s">
        <v>601</v>
      </c>
      <c r="U43" s="716"/>
      <c r="V43" s="716"/>
      <c r="W43" s="716"/>
      <c r="X43" s="716"/>
      <c r="Y43" s="716"/>
      <c r="Z43" s="716"/>
      <c r="AA43" s="716"/>
      <c r="AB43" s="716"/>
      <c r="AC43" s="716"/>
      <c r="AD43" s="716"/>
      <c r="AE43" s="716"/>
      <c r="AF43" s="716"/>
      <c r="AG43" s="716"/>
      <c r="AH43" s="716"/>
      <c r="AI43" s="717" t="s">
        <v>640</v>
      </c>
      <c r="AJ43" s="717"/>
      <c r="AK43" s="717"/>
      <c r="AL43" s="717"/>
      <c r="AM43" s="717"/>
      <c r="AN43" s="717"/>
      <c r="AO43" s="717"/>
      <c r="AP43" s="717"/>
      <c r="AQ43" s="717"/>
      <c r="AR43" s="717"/>
      <c r="AS43" s="717"/>
      <c r="AT43" s="717"/>
      <c r="AU43" s="717"/>
      <c r="AV43" s="717"/>
      <c r="AW43" s="717"/>
      <c r="AX43" s="717"/>
      <c r="AY43" s="717"/>
      <c r="AZ43" s="169"/>
      <c r="BA43" s="623">
        <f>BA31</f>
        <v>20</v>
      </c>
      <c r="BB43" s="623"/>
      <c r="BC43" s="623"/>
      <c r="BD43" s="623"/>
      <c r="BE43" s="623"/>
      <c r="BF43" s="623"/>
      <c r="BG43" s="623"/>
      <c r="BH43" s="623"/>
      <c r="BI43" s="623"/>
      <c r="BJ43" s="169"/>
      <c r="BK43" s="735">
        <f>SUM('CH Equipe'!AI39:AQ39)</f>
        <v>0</v>
      </c>
      <c r="BL43" s="735"/>
      <c r="BM43" s="735"/>
      <c r="BN43" s="735"/>
      <c r="BO43" s="735"/>
      <c r="BP43" s="735"/>
      <c r="BQ43" s="735"/>
      <c r="BR43" s="735"/>
      <c r="BS43" s="735"/>
      <c r="BT43" s="736">
        <f t="shared" si="3"/>
        <v>0</v>
      </c>
      <c r="BU43" s="736"/>
      <c r="BV43" s="736"/>
      <c r="BW43" s="736"/>
      <c r="BX43" s="736"/>
      <c r="BY43" s="736"/>
      <c r="BZ43" s="736"/>
      <c r="CA43" s="736"/>
      <c r="CB43" s="736"/>
      <c r="CC43" s="204">
        <f>ROUND(BT43,0)</f>
        <v>0</v>
      </c>
      <c r="CD43" s="169"/>
      <c r="CE43" s="623" t="e">
        <f>CC43*#REF!</f>
        <v>#REF!</v>
      </c>
      <c r="CF43" s="623"/>
      <c r="CG43" s="623"/>
      <c r="CH43" s="623"/>
      <c r="CI43" s="623"/>
      <c r="CJ43" s="623"/>
      <c r="CK43" s="623"/>
      <c r="CL43" s="623"/>
      <c r="CM43" s="623"/>
      <c r="CN43" s="623"/>
      <c r="CO43" s="623"/>
      <c r="CP43" s="623"/>
      <c r="CQ43" s="169"/>
      <c r="CR43" s="699" t="e">
        <f>CE43/60</f>
        <v>#REF!</v>
      </c>
      <c r="CS43" s="699"/>
      <c r="CT43" s="699"/>
      <c r="CU43" s="699"/>
      <c r="CV43" s="699"/>
      <c r="CW43" s="699"/>
      <c r="CX43" s="699"/>
      <c r="CY43" s="699"/>
      <c r="CZ43" s="699"/>
      <c r="DA43" s="699"/>
      <c r="DB43" s="699"/>
      <c r="DC43" s="69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s="170" customFormat="1" ht="19.5" customHeight="1">
      <c r="A44" s="32"/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M44" s="711"/>
      <c r="N44" s="75"/>
      <c r="O44" s="52"/>
      <c r="P44" s="732"/>
      <c r="Q44" s="732"/>
      <c r="R44" s="732"/>
      <c r="S44" s="732"/>
      <c r="T44" s="716"/>
      <c r="U44" s="716"/>
      <c r="V44" s="716"/>
      <c r="W44" s="716"/>
      <c r="X44" s="716"/>
      <c r="Y44" s="716"/>
      <c r="Z44" s="716"/>
      <c r="AA44" s="716"/>
      <c r="AB44" s="716"/>
      <c r="AC44" s="716"/>
      <c r="AD44" s="716"/>
      <c r="AE44" s="716"/>
      <c r="AF44" s="716"/>
      <c r="AG44" s="716"/>
      <c r="AH44" s="716"/>
      <c r="AI44" s="717" t="s">
        <v>641</v>
      </c>
      <c r="AJ44" s="717"/>
      <c r="AK44" s="717"/>
      <c r="AL44" s="717"/>
      <c r="AM44" s="717"/>
      <c r="AN44" s="717"/>
      <c r="AO44" s="717"/>
      <c r="AP44" s="717"/>
      <c r="AQ44" s="717"/>
      <c r="AR44" s="717"/>
      <c r="AS44" s="717"/>
      <c r="AT44" s="717"/>
      <c r="AU44" s="717"/>
      <c r="AV44" s="717"/>
      <c r="AW44" s="717"/>
      <c r="AX44" s="717"/>
      <c r="AY44" s="717"/>
      <c r="AZ44" s="169"/>
      <c r="BA44" s="623">
        <f>BA32</f>
        <v>15</v>
      </c>
      <c r="BB44" s="623"/>
      <c r="BC44" s="623"/>
      <c r="BD44" s="623"/>
      <c r="BE44" s="623"/>
      <c r="BF44" s="623"/>
      <c r="BG44" s="623"/>
      <c r="BH44" s="623"/>
      <c r="BI44" s="623"/>
      <c r="BJ44" s="169"/>
      <c r="BK44" s="735">
        <f>SUM('CH Equipe'!AR39:AZ39)</f>
        <v>0</v>
      </c>
      <c r="BL44" s="735"/>
      <c r="BM44" s="735"/>
      <c r="BN44" s="735"/>
      <c r="BO44" s="735"/>
      <c r="BP44" s="735"/>
      <c r="BQ44" s="735"/>
      <c r="BR44" s="735"/>
      <c r="BS44" s="735"/>
      <c r="BT44" s="736">
        <f t="shared" si="3"/>
        <v>0</v>
      </c>
      <c r="BU44" s="736"/>
      <c r="BV44" s="736"/>
      <c r="BW44" s="736"/>
      <c r="BX44" s="736"/>
      <c r="BY44" s="736"/>
      <c r="BZ44" s="736"/>
      <c r="CA44" s="736"/>
      <c r="CB44" s="736"/>
      <c r="CC44" s="204">
        <f>ROUND(BT44,0)</f>
        <v>0</v>
      </c>
      <c r="CD44" s="169"/>
      <c r="CE44" s="623" t="e">
        <f>CC44*#REF!</f>
        <v>#REF!</v>
      </c>
      <c r="CF44" s="623"/>
      <c r="CG44" s="623"/>
      <c r="CH44" s="623"/>
      <c r="CI44" s="623"/>
      <c r="CJ44" s="623"/>
      <c r="CK44" s="623"/>
      <c r="CL44" s="623"/>
      <c r="CM44" s="623"/>
      <c r="CN44" s="623"/>
      <c r="CO44" s="623"/>
      <c r="CP44" s="623"/>
      <c r="CQ44" s="169"/>
      <c r="CR44" s="699" t="e">
        <f>CE44/60</f>
        <v>#REF!</v>
      </c>
      <c r="CS44" s="699"/>
      <c r="CT44" s="699"/>
      <c r="CU44" s="699"/>
      <c r="CV44" s="699"/>
      <c r="CW44" s="699"/>
      <c r="CX44" s="699"/>
      <c r="CY44" s="699"/>
      <c r="CZ44" s="699"/>
      <c r="DA44" s="699"/>
      <c r="DB44" s="699"/>
      <c r="DC44" s="69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170" customFormat="1" ht="19.5" customHeight="1">
      <c r="A45" s="32"/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5"/>
      <c r="O45" s="52"/>
      <c r="P45" s="732"/>
      <c r="Q45" s="732"/>
      <c r="R45" s="732"/>
      <c r="S45" s="732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7" t="s">
        <v>649</v>
      </c>
      <c r="AJ45" s="717"/>
      <c r="AK45" s="717"/>
      <c r="AL45" s="717"/>
      <c r="AM45" s="717"/>
      <c r="AN45" s="717"/>
      <c r="AO45" s="717"/>
      <c r="AP45" s="717"/>
      <c r="AQ45" s="717"/>
      <c r="AR45" s="717"/>
      <c r="AS45" s="717"/>
      <c r="AT45" s="717"/>
      <c r="AU45" s="717"/>
      <c r="AV45" s="717"/>
      <c r="AW45" s="717"/>
      <c r="AX45" s="717"/>
      <c r="AY45" s="717"/>
      <c r="AZ45" s="169"/>
      <c r="BA45" s="623">
        <f>BA33</f>
        <v>90</v>
      </c>
      <c r="BB45" s="623"/>
      <c r="BC45" s="623"/>
      <c r="BD45" s="623"/>
      <c r="BE45" s="623"/>
      <c r="BF45" s="623"/>
      <c r="BG45" s="623"/>
      <c r="BH45" s="623"/>
      <c r="BI45" s="623"/>
      <c r="BJ45" s="169"/>
      <c r="BK45" s="735">
        <f>SUM('CH Equipe'!BS39:CA39)</f>
        <v>0</v>
      </c>
      <c r="BL45" s="735"/>
      <c r="BM45" s="735"/>
      <c r="BN45" s="735"/>
      <c r="BO45" s="735"/>
      <c r="BP45" s="735"/>
      <c r="BQ45" s="735"/>
      <c r="BR45" s="735"/>
      <c r="BS45" s="735"/>
      <c r="BT45" s="736">
        <f t="shared" si="3"/>
        <v>0</v>
      </c>
      <c r="BU45" s="736"/>
      <c r="BV45" s="736"/>
      <c r="BW45" s="736"/>
      <c r="BX45" s="736"/>
      <c r="BY45" s="736"/>
      <c r="BZ45" s="736"/>
      <c r="CA45" s="736"/>
      <c r="CB45" s="736"/>
      <c r="CC45" s="204"/>
      <c r="CD45" s="169"/>
      <c r="CE45" s="173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4"/>
      <c r="CQ45" s="169"/>
      <c r="CR45" s="208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5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s="170" customFormat="1" ht="19.5" customHeight="1">
      <c r="A46" s="32"/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75"/>
      <c r="O46" s="52"/>
      <c r="P46" s="732"/>
      <c r="Q46" s="732"/>
      <c r="R46" s="732"/>
      <c r="S46" s="732"/>
      <c r="T46" s="720" t="s">
        <v>644</v>
      </c>
      <c r="U46" s="720"/>
      <c r="V46" s="720"/>
      <c r="W46" s="720"/>
      <c r="X46" s="720"/>
      <c r="Y46" s="720"/>
      <c r="Z46" s="720"/>
      <c r="AA46" s="720"/>
      <c r="AB46" s="720"/>
      <c r="AC46" s="720"/>
      <c r="AD46" s="720"/>
      <c r="AE46" s="720"/>
      <c r="AF46" s="720"/>
      <c r="AG46" s="720"/>
      <c r="AH46" s="720"/>
      <c r="AI46" s="717" t="s">
        <v>640</v>
      </c>
      <c r="AJ46" s="717"/>
      <c r="AK46" s="717"/>
      <c r="AL46" s="717"/>
      <c r="AM46" s="717"/>
      <c r="AN46" s="717"/>
      <c r="AO46" s="717"/>
      <c r="AP46" s="717"/>
      <c r="AQ46" s="717"/>
      <c r="AR46" s="717"/>
      <c r="AS46" s="717"/>
      <c r="AT46" s="717"/>
      <c r="AU46" s="717"/>
      <c r="AV46" s="717"/>
      <c r="AW46" s="717"/>
      <c r="AX46" s="717"/>
      <c r="AY46" s="717"/>
      <c r="AZ46" s="169"/>
      <c r="BA46" s="623">
        <f>BA31</f>
        <v>20</v>
      </c>
      <c r="BB46" s="623"/>
      <c r="BC46" s="623"/>
      <c r="BD46" s="623"/>
      <c r="BE46" s="623"/>
      <c r="BF46" s="623"/>
      <c r="BG46" s="623"/>
      <c r="BH46" s="623"/>
      <c r="BI46" s="623"/>
      <c r="BJ46" s="169"/>
      <c r="BK46" s="735">
        <f>SUM('CH Equipe'!AI46:AQ46)</f>
        <v>0</v>
      </c>
      <c r="BL46" s="735"/>
      <c r="BM46" s="735"/>
      <c r="BN46" s="735"/>
      <c r="BO46" s="735"/>
      <c r="BP46" s="735"/>
      <c r="BQ46" s="735"/>
      <c r="BR46" s="735"/>
      <c r="BS46" s="735"/>
      <c r="BT46" s="736">
        <f t="shared" si="3"/>
        <v>0</v>
      </c>
      <c r="BU46" s="736"/>
      <c r="BV46" s="736"/>
      <c r="BW46" s="736"/>
      <c r="BX46" s="736"/>
      <c r="BY46" s="736"/>
      <c r="BZ46" s="736"/>
      <c r="CA46" s="736"/>
      <c r="CB46" s="736"/>
      <c r="CC46" s="204">
        <f>ROUND(BT46,0)</f>
        <v>0</v>
      </c>
      <c r="CD46" s="169"/>
      <c r="CE46" s="623" t="e">
        <f>CC46*#REF!</f>
        <v>#REF!</v>
      </c>
      <c r="CF46" s="623"/>
      <c r="CG46" s="623"/>
      <c r="CH46" s="623"/>
      <c r="CI46" s="623"/>
      <c r="CJ46" s="623"/>
      <c r="CK46" s="623"/>
      <c r="CL46" s="623"/>
      <c r="CM46" s="623"/>
      <c r="CN46" s="623"/>
      <c r="CO46" s="623"/>
      <c r="CP46" s="623"/>
      <c r="CQ46" s="169"/>
      <c r="CR46" s="699" t="e">
        <f>CE46/60</f>
        <v>#REF!</v>
      </c>
      <c r="CS46" s="699"/>
      <c r="CT46" s="699"/>
      <c r="CU46" s="699"/>
      <c r="CV46" s="699"/>
      <c r="CW46" s="699"/>
      <c r="CX46" s="699"/>
      <c r="CY46" s="699"/>
      <c r="CZ46" s="699"/>
      <c r="DA46" s="699"/>
      <c r="DB46" s="699"/>
      <c r="DC46" s="69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s="170" customFormat="1" ht="19.5" customHeight="1">
      <c r="A47" s="32"/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1"/>
      <c r="N47" s="75"/>
      <c r="O47" s="52"/>
      <c r="P47" s="732"/>
      <c r="Q47" s="732"/>
      <c r="R47" s="732"/>
      <c r="S47" s="732"/>
      <c r="T47" s="720"/>
      <c r="U47" s="720"/>
      <c r="V47" s="720"/>
      <c r="W47" s="720"/>
      <c r="X47" s="720"/>
      <c r="Y47" s="720"/>
      <c r="Z47" s="720"/>
      <c r="AA47" s="720"/>
      <c r="AB47" s="720"/>
      <c r="AC47" s="720"/>
      <c r="AD47" s="720"/>
      <c r="AE47" s="720"/>
      <c r="AF47" s="720"/>
      <c r="AG47" s="720"/>
      <c r="AH47" s="720"/>
      <c r="AI47" s="717" t="s">
        <v>641</v>
      </c>
      <c r="AJ47" s="717"/>
      <c r="AK47" s="717"/>
      <c r="AL47" s="717"/>
      <c r="AM47" s="717"/>
      <c r="AN47" s="717"/>
      <c r="AO47" s="717"/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169"/>
      <c r="BA47" s="623">
        <f>BA32</f>
        <v>15</v>
      </c>
      <c r="BB47" s="623"/>
      <c r="BC47" s="623"/>
      <c r="BD47" s="623"/>
      <c r="BE47" s="623"/>
      <c r="BF47" s="623"/>
      <c r="BG47" s="623"/>
      <c r="BH47" s="623"/>
      <c r="BI47" s="623"/>
      <c r="BJ47" s="169"/>
      <c r="BK47" s="735">
        <f>SUM('CH Equipe'!AR46:AZ46)</f>
        <v>0</v>
      </c>
      <c r="BL47" s="735"/>
      <c r="BM47" s="735"/>
      <c r="BN47" s="735"/>
      <c r="BO47" s="735"/>
      <c r="BP47" s="735"/>
      <c r="BQ47" s="735"/>
      <c r="BR47" s="735"/>
      <c r="BS47" s="735"/>
      <c r="BT47" s="736">
        <f t="shared" si="3"/>
        <v>0</v>
      </c>
      <c r="BU47" s="736"/>
      <c r="BV47" s="736"/>
      <c r="BW47" s="736"/>
      <c r="BX47" s="736"/>
      <c r="BY47" s="736"/>
      <c r="BZ47" s="736"/>
      <c r="CA47" s="736"/>
      <c r="CB47" s="736"/>
      <c r="CC47" s="204">
        <f>ROUND(BT47,0)</f>
        <v>0</v>
      </c>
      <c r="CD47" s="169"/>
      <c r="CE47" s="616" t="e">
        <f>CC47*#REF!</f>
        <v>#REF!</v>
      </c>
      <c r="CF47" s="616"/>
      <c r="CG47" s="616"/>
      <c r="CH47" s="616"/>
      <c r="CI47" s="616"/>
      <c r="CJ47" s="616"/>
      <c r="CK47" s="616"/>
      <c r="CL47" s="616"/>
      <c r="CM47" s="616"/>
      <c r="CN47" s="616"/>
      <c r="CO47" s="616"/>
      <c r="CP47" s="616"/>
      <c r="CQ47" s="169"/>
      <c r="CR47" s="703" t="e">
        <f>CE47/60</f>
        <v>#REF!</v>
      </c>
      <c r="CS47" s="703"/>
      <c r="CT47" s="703"/>
      <c r="CU47" s="703"/>
      <c r="CV47" s="703"/>
      <c r="CW47" s="703"/>
      <c r="CX47" s="703"/>
      <c r="CY47" s="703"/>
      <c r="CZ47" s="703"/>
      <c r="DA47" s="703"/>
      <c r="DB47" s="703"/>
      <c r="DC47" s="703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s="170" customFormat="1" ht="19.5" customHeight="1">
      <c r="A48" s="32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5"/>
      <c r="O48" s="52"/>
      <c r="P48" s="732"/>
      <c r="Q48" s="732"/>
      <c r="R48" s="732"/>
      <c r="S48" s="732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17" t="s">
        <v>651</v>
      </c>
      <c r="AJ48" s="717"/>
      <c r="AK48" s="717"/>
      <c r="AL48" s="717"/>
      <c r="AM48" s="717"/>
      <c r="AN48" s="717"/>
      <c r="AO48" s="717"/>
      <c r="AP48" s="717"/>
      <c r="AQ48" s="717"/>
      <c r="AR48" s="717"/>
      <c r="AS48" s="717"/>
      <c r="AT48" s="717"/>
      <c r="AU48" s="717"/>
      <c r="AV48" s="717"/>
      <c r="AW48" s="717"/>
      <c r="AX48" s="717"/>
      <c r="AY48" s="717"/>
      <c r="AZ48" s="169"/>
      <c r="BA48" s="623">
        <f>SUM('CH Equipe'!BA55:BI55)</f>
        <v>5</v>
      </c>
      <c r="BB48" s="623"/>
      <c r="BC48" s="623"/>
      <c r="BD48" s="623"/>
      <c r="BE48" s="623"/>
      <c r="BF48" s="623"/>
      <c r="BG48" s="623"/>
      <c r="BH48" s="623"/>
      <c r="BI48" s="623"/>
      <c r="BJ48" s="169"/>
      <c r="BK48" s="735">
        <f>SUM('CH Equipe'!BA46:BI46)</f>
        <v>0</v>
      </c>
      <c r="BL48" s="735"/>
      <c r="BM48" s="735"/>
      <c r="BN48" s="735"/>
      <c r="BO48" s="735"/>
      <c r="BP48" s="735"/>
      <c r="BQ48" s="735"/>
      <c r="BR48" s="735"/>
      <c r="BS48" s="735"/>
      <c r="BT48" s="736">
        <f t="shared" si="3"/>
        <v>0</v>
      </c>
      <c r="BU48" s="736"/>
      <c r="BV48" s="736"/>
      <c r="BW48" s="736"/>
      <c r="BX48" s="736"/>
      <c r="BY48" s="736"/>
      <c r="BZ48" s="736"/>
      <c r="CA48" s="736"/>
      <c r="CB48" s="736"/>
      <c r="CC48" s="204">
        <f>ROUND(BT48,0)</f>
        <v>0</v>
      </c>
      <c r="CD48" s="169"/>
      <c r="CE48" s="616" t="e">
        <f>CC48*#REF!</f>
        <v>#REF!</v>
      </c>
      <c r="CF48" s="616"/>
      <c r="CG48" s="616"/>
      <c r="CH48" s="616"/>
      <c r="CI48" s="616"/>
      <c r="CJ48" s="616"/>
      <c r="CK48" s="616"/>
      <c r="CL48" s="616"/>
      <c r="CM48" s="616"/>
      <c r="CN48" s="616"/>
      <c r="CO48" s="616"/>
      <c r="CP48" s="616"/>
      <c r="CQ48" s="169"/>
      <c r="CR48" s="703" t="e">
        <f>CE48/60</f>
        <v>#REF!</v>
      </c>
      <c r="CS48" s="703"/>
      <c r="CT48" s="703"/>
      <c r="CU48" s="703"/>
      <c r="CV48" s="703"/>
      <c r="CW48" s="703"/>
      <c r="CX48" s="703"/>
      <c r="CY48" s="703"/>
      <c r="CZ48" s="703"/>
      <c r="DA48" s="703"/>
      <c r="DB48" s="703"/>
      <c r="DC48" s="703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s="170" customFormat="1" ht="19.5" customHeight="1">
      <c r="A49" s="32"/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5"/>
      <c r="O49" s="52"/>
      <c r="P49" s="732"/>
      <c r="Q49" s="732"/>
      <c r="R49" s="732"/>
      <c r="S49" s="732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1" t="s">
        <v>649</v>
      </c>
      <c r="AJ49" s="721"/>
      <c r="AK49" s="721"/>
      <c r="AL49" s="721"/>
      <c r="AM49" s="721"/>
      <c r="AN49" s="721"/>
      <c r="AO49" s="721"/>
      <c r="AP49" s="721"/>
      <c r="AQ49" s="721"/>
      <c r="AR49" s="721"/>
      <c r="AS49" s="721"/>
      <c r="AT49" s="721"/>
      <c r="AU49" s="721"/>
      <c r="AV49" s="721"/>
      <c r="AW49" s="721"/>
      <c r="AX49" s="721"/>
      <c r="AY49" s="721"/>
      <c r="AZ49" s="169"/>
      <c r="BA49" s="616">
        <f>BA33</f>
        <v>90</v>
      </c>
      <c r="BB49" s="616"/>
      <c r="BC49" s="616"/>
      <c r="BD49" s="616"/>
      <c r="BE49" s="616"/>
      <c r="BF49" s="616"/>
      <c r="BG49" s="616"/>
      <c r="BH49" s="616"/>
      <c r="BI49" s="616"/>
      <c r="BJ49" s="169"/>
      <c r="BK49" s="737">
        <f>SUM('CH Equipe'!BS46:CA46)</f>
        <v>0</v>
      </c>
      <c r="BL49" s="737"/>
      <c r="BM49" s="737"/>
      <c r="BN49" s="737"/>
      <c r="BO49" s="737"/>
      <c r="BP49" s="737"/>
      <c r="BQ49" s="737"/>
      <c r="BR49" s="737"/>
      <c r="BS49" s="737"/>
      <c r="BT49" s="738">
        <f t="shared" si="3"/>
        <v>0</v>
      </c>
      <c r="BU49" s="738"/>
      <c r="BV49" s="738"/>
      <c r="BW49" s="738"/>
      <c r="BX49" s="738"/>
      <c r="BY49" s="738"/>
      <c r="BZ49" s="738"/>
      <c r="CA49" s="738"/>
      <c r="CB49" s="738"/>
      <c r="CC49" s="204"/>
      <c r="CD49" s="169"/>
      <c r="CE49" s="173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4"/>
      <c r="CQ49" s="169"/>
      <c r="CR49" s="208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5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s="169" customFormat="1" ht="4.5" customHeight="1">
      <c r="A50" s="32"/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5"/>
      <c r="O50" s="52"/>
      <c r="P50" s="723"/>
      <c r="Q50" s="723"/>
      <c r="R50" s="723"/>
      <c r="S50" s="723"/>
      <c r="T50" s="723"/>
      <c r="U50" s="723"/>
      <c r="V50" s="723"/>
      <c r="W50" s="723"/>
      <c r="X50" s="723"/>
      <c r="Y50" s="723"/>
      <c r="Z50" s="723"/>
      <c r="AA50" s="723"/>
      <c r="AB50" s="723"/>
      <c r="AC50" s="723"/>
      <c r="AD50" s="723"/>
      <c r="AE50" s="723"/>
      <c r="AF50" s="723"/>
      <c r="AG50" s="723"/>
      <c r="AH50" s="723"/>
      <c r="AI50" s="723"/>
      <c r="AJ50" s="723"/>
      <c r="AK50" s="723"/>
      <c r="AL50" s="723"/>
      <c r="AM50" s="723"/>
      <c r="AN50" s="723"/>
      <c r="AO50" s="723"/>
      <c r="AP50" s="723"/>
      <c r="AQ50" s="723"/>
      <c r="AR50" s="723"/>
      <c r="AS50" s="723"/>
      <c r="AT50" s="723"/>
      <c r="AU50" s="723"/>
      <c r="AV50" s="723"/>
      <c r="AW50" s="723"/>
      <c r="AX50" s="723"/>
      <c r="AY50" s="723"/>
      <c r="BA50" s="657"/>
      <c r="BB50" s="657"/>
      <c r="BC50" s="657"/>
      <c r="BD50" s="657"/>
      <c r="BE50" s="657"/>
      <c r="BF50" s="657"/>
      <c r="BG50" s="657"/>
      <c r="BH50" s="657"/>
      <c r="BI50" s="657"/>
      <c r="CE50" s="657"/>
      <c r="CF50" s="657"/>
      <c r="CG50" s="657"/>
      <c r="CH50" s="657"/>
      <c r="CI50" s="657"/>
      <c r="CJ50" s="657"/>
      <c r="CK50" s="657"/>
      <c r="CL50" s="657"/>
      <c r="CM50" s="657"/>
      <c r="CN50" s="657"/>
      <c r="CO50" s="657"/>
      <c r="CP50" s="657"/>
      <c r="CR50" s="657"/>
      <c r="CS50" s="657"/>
      <c r="CT50" s="657"/>
      <c r="CU50" s="657"/>
      <c r="CV50" s="657"/>
      <c r="CW50" s="657"/>
      <c r="CX50" s="657"/>
      <c r="CY50" s="657"/>
      <c r="CZ50" s="657"/>
      <c r="DA50" s="657"/>
      <c r="DB50" s="657"/>
      <c r="DC50" s="657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s="170" customFormat="1" ht="24.75" customHeight="1">
      <c r="A51" s="32"/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5"/>
      <c r="O51" s="52"/>
      <c r="P51" s="723"/>
      <c r="Q51" s="723"/>
      <c r="R51" s="723"/>
      <c r="S51" s="723"/>
      <c r="T51" s="723"/>
      <c r="U51" s="723"/>
      <c r="V51" s="723"/>
      <c r="W51" s="723"/>
      <c r="X51" s="723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  <c r="AI51" s="723"/>
      <c r="AJ51" s="723"/>
      <c r="AK51" s="723"/>
      <c r="AL51" s="723"/>
      <c r="AM51" s="723"/>
      <c r="AN51" s="723"/>
      <c r="AO51" s="723"/>
      <c r="AP51" s="723"/>
      <c r="AQ51" s="723"/>
      <c r="AR51" s="723"/>
      <c r="AS51" s="723"/>
      <c r="AT51" s="723"/>
      <c r="AU51" s="723"/>
      <c r="AV51" s="723"/>
      <c r="AW51" s="723"/>
      <c r="AX51" s="723"/>
      <c r="AY51" s="723"/>
      <c r="AZ51" s="169"/>
      <c r="BA51" s="657"/>
      <c r="BB51" s="657"/>
      <c r="BC51" s="657"/>
      <c r="BD51" s="657"/>
      <c r="BE51" s="657"/>
      <c r="BF51" s="657"/>
      <c r="BG51" s="657"/>
      <c r="BH51" s="657"/>
      <c r="BI51" s="657"/>
      <c r="BJ51" s="169"/>
      <c r="BK51" s="168"/>
      <c r="BL51" s="168"/>
      <c r="BM51" s="168"/>
      <c r="BN51" s="168"/>
      <c r="BO51" s="168"/>
      <c r="BP51" s="168"/>
      <c r="BQ51" s="168"/>
      <c r="BR51" s="168"/>
      <c r="BS51" s="168"/>
      <c r="BT51" s="724" t="s">
        <v>645</v>
      </c>
      <c r="BU51" s="724"/>
      <c r="BV51" s="724"/>
      <c r="BW51" s="724"/>
      <c r="BX51" s="724"/>
      <c r="BY51" s="724"/>
      <c r="BZ51" s="724"/>
      <c r="CA51" s="724"/>
      <c r="CB51" s="724"/>
      <c r="CC51" s="169"/>
      <c r="CD51" s="169"/>
      <c r="CE51" s="672"/>
      <c r="CF51" s="672"/>
      <c r="CG51" s="672"/>
      <c r="CH51" s="672"/>
      <c r="CI51" s="672"/>
      <c r="CJ51" s="672"/>
      <c r="CK51" s="672"/>
      <c r="CL51" s="672"/>
      <c r="CM51" s="672"/>
      <c r="CN51" s="672"/>
      <c r="CO51" s="672"/>
      <c r="CP51" s="672"/>
      <c r="CQ51" s="169"/>
      <c r="CR51" s="725">
        <f>SUM('CH Equipe'!CG91:CO91)</f>
        <v>0</v>
      </c>
      <c r="CS51" s="725"/>
      <c r="CT51" s="725"/>
      <c r="CU51" s="725"/>
      <c r="CV51" s="725"/>
      <c r="CW51" s="725"/>
      <c r="CX51" s="725"/>
      <c r="CY51" s="725"/>
      <c r="CZ51" s="725"/>
      <c r="DA51" s="725"/>
      <c r="DB51" s="725"/>
      <c r="DC51" s="725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8"/>
      <c r="FR51" s="168"/>
      <c r="FS51" s="168"/>
      <c r="FT51" s="168"/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  <c r="GV51" s="168"/>
      <c r="GW51" s="168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s="169" customFormat="1" ht="4.5" customHeight="1">
      <c r="A52" s="32"/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1"/>
      <c r="N52" s="75"/>
      <c r="O52" s="52"/>
      <c r="P52" s="723"/>
      <c r="Q52" s="723"/>
      <c r="R52" s="723"/>
      <c r="S52" s="723"/>
      <c r="T52" s="723"/>
      <c r="U52" s="723"/>
      <c r="V52" s="723"/>
      <c r="W52" s="723"/>
      <c r="X52" s="723"/>
      <c r="Y52" s="723"/>
      <c r="Z52" s="723"/>
      <c r="AA52" s="723"/>
      <c r="AB52" s="723"/>
      <c r="AC52" s="723"/>
      <c r="AD52" s="723"/>
      <c r="AE52" s="723"/>
      <c r="AF52" s="723"/>
      <c r="AG52" s="723"/>
      <c r="AH52" s="723"/>
      <c r="AI52" s="723"/>
      <c r="AJ52" s="723"/>
      <c r="AK52" s="723"/>
      <c r="AL52" s="723"/>
      <c r="AM52" s="723"/>
      <c r="AN52" s="723"/>
      <c r="AO52" s="723"/>
      <c r="AP52" s="723"/>
      <c r="AQ52" s="723"/>
      <c r="AR52" s="723"/>
      <c r="AS52" s="723"/>
      <c r="AT52" s="723"/>
      <c r="AU52" s="723"/>
      <c r="AV52" s="723"/>
      <c r="AW52" s="723"/>
      <c r="AX52" s="723"/>
      <c r="AY52" s="723"/>
      <c r="BA52" s="657"/>
      <c r="BB52" s="657"/>
      <c r="BC52" s="657"/>
      <c r="BD52" s="657"/>
      <c r="BE52" s="657"/>
      <c r="BF52" s="657"/>
      <c r="BG52" s="657"/>
      <c r="BH52" s="657"/>
      <c r="BI52" s="657"/>
      <c r="CE52" s="657"/>
      <c r="CF52" s="657"/>
      <c r="CG52" s="657"/>
      <c r="CH52" s="657"/>
      <c r="CI52" s="657"/>
      <c r="CJ52" s="657"/>
      <c r="CK52" s="657"/>
      <c r="CL52" s="657"/>
      <c r="CM52" s="657"/>
      <c r="CN52" s="657"/>
      <c r="CO52" s="657"/>
      <c r="CP52" s="657"/>
      <c r="CR52" s="657"/>
      <c r="CS52" s="657"/>
      <c r="CT52" s="657"/>
      <c r="CU52" s="657"/>
      <c r="CV52" s="657"/>
      <c r="CW52" s="657"/>
      <c r="CX52" s="657"/>
      <c r="CY52" s="657"/>
      <c r="CZ52" s="657"/>
      <c r="DA52" s="657"/>
      <c r="DB52" s="657"/>
      <c r="DC52" s="657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Q52" s="168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s="170" customFormat="1" ht="19.5" customHeight="1">
      <c r="A53" s="32"/>
      <c r="B53" s="711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1"/>
      <c r="N53" s="75"/>
      <c r="O53" s="52"/>
      <c r="P53" s="726" t="s">
        <v>646</v>
      </c>
      <c r="Q53" s="726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7" t="s">
        <v>647</v>
      </c>
      <c r="AJ53" s="727"/>
      <c r="AK53" s="727"/>
      <c r="AL53" s="727"/>
      <c r="AM53" s="727"/>
      <c r="AN53" s="727"/>
      <c r="AO53" s="727"/>
      <c r="AP53" s="727"/>
      <c r="AQ53" s="727"/>
      <c r="AR53" s="727"/>
      <c r="AS53" s="727"/>
      <c r="AT53" s="727"/>
      <c r="AU53" s="727"/>
      <c r="AV53" s="727"/>
      <c r="AW53" s="727"/>
      <c r="AX53" s="727"/>
      <c r="AY53" s="727"/>
      <c r="AZ53" s="169"/>
      <c r="BA53" s="672">
        <f>BA32</f>
        <v>15</v>
      </c>
      <c r="BB53" s="672"/>
      <c r="BC53" s="672"/>
      <c r="BD53" s="672"/>
      <c r="BE53" s="672"/>
      <c r="BF53" s="672"/>
      <c r="BG53" s="672"/>
      <c r="BH53" s="672"/>
      <c r="BI53" s="672"/>
      <c r="BJ53" s="169"/>
      <c r="BK53" s="657"/>
      <c r="BL53" s="657"/>
      <c r="BM53" s="657"/>
      <c r="BN53" s="657"/>
      <c r="BO53" s="657"/>
      <c r="BP53" s="657"/>
      <c r="BQ53" s="657"/>
      <c r="BR53" s="657"/>
      <c r="BS53" s="657"/>
      <c r="BT53" s="672">
        <f>SUM('CH Equipe'!CG74:CO74)</f>
        <v>0</v>
      </c>
      <c r="BU53" s="672"/>
      <c r="BV53" s="672"/>
      <c r="BW53" s="672"/>
      <c r="BX53" s="672"/>
      <c r="BY53" s="672"/>
      <c r="BZ53" s="672"/>
      <c r="CA53" s="672"/>
      <c r="CB53" s="672"/>
      <c r="CC53" s="169"/>
      <c r="CD53" s="169"/>
      <c r="CE53" s="672"/>
      <c r="CF53" s="672"/>
      <c r="CG53" s="672"/>
      <c r="CH53" s="672"/>
      <c r="CI53" s="672"/>
      <c r="CJ53" s="672"/>
      <c r="CK53" s="672"/>
      <c r="CL53" s="672"/>
      <c r="CM53" s="672"/>
      <c r="CN53" s="672"/>
      <c r="CO53" s="672"/>
      <c r="CP53" s="672"/>
      <c r="CQ53" s="169"/>
      <c r="CR53" s="725">
        <f>SUM('CH Equipe'!CG93:CO93)</f>
        <v>0</v>
      </c>
      <c r="CS53" s="725"/>
      <c r="CT53" s="725"/>
      <c r="CU53" s="725"/>
      <c r="CV53" s="725"/>
      <c r="CW53" s="725"/>
      <c r="CX53" s="725"/>
      <c r="CY53" s="725"/>
      <c r="CZ53" s="725"/>
      <c r="DA53" s="725"/>
      <c r="DB53" s="725"/>
      <c r="DC53" s="725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s="169" customFormat="1" ht="4.5" customHeight="1">
      <c r="A54" s="32"/>
      <c r="B54" s="711"/>
      <c r="C54" s="711"/>
      <c r="D54" s="711"/>
      <c r="E54" s="711"/>
      <c r="F54" s="711"/>
      <c r="G54" s="711"/>
      <c r="H54" s="711"/>
      <c r="I54" s="711"/>
      <c r="J54" s="711"/>
      <c r="K54" s="711"/>
      <c r="L54" s="711"/>
      <c r="M54" s="711"/>
      <c r="N54" s="75"/>
      <c r="O54" s="52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23"/>
      <c r="AJ54" s="723"/>
      <c r="AK54" s="723"/>
      <c r="AL54" s="723"/>
      <c r="AM54" s="723"/>
      <c r="AN54" s="723"/>
      <c r="AO54" s="723"/>
      <c r="AP54" s="723"/>
      <c r="AQ54" s="723"/>
      <c r="AR54" s="723"/>
      <c r="AS54" s="723"/>
      <c r="AT54" s="723"/>
      <c r="AU54" s="723"/>
      <c r="AV54" s="723"/>
      <c r="AW54" s="723"/>
      <c r="AX54" s="723"/>
      <c r="AY54" s="723"/>
      <c r="BA54" s="657"/>
      <c r="BB54" s="657"/>
      <c r="BC54" s="657"/>
      <c r="BD54" s="657"/>
      <c r="BE54" s="657"/>
      <c r="BF54" s="657"/>
      <c r="BG54" s="657"/>
      <c r="BH54" s="657"/>
      <c r="BI54" s="657"/>
      <c r="CE54" s="657"/>
      <c r="CF54" s="657"/>
      <c r="CG54" s="657"/>
      <c r="CH54" s="657"/>
      <c r="CI54" s="657"/>
      <c r="CJ54" s="657"/>
      <c r="CK54" s="657"/>
      <c r="CL54" s="657"/>
      <c r="CM54" s="657"/>
      <c r="CN54" s="657"/>
      <c r="CO54" s="657"/>
      <c r="CP54" s="657"/>
      <c r="CR54" s="657"/>
      <c r="CS54" s="657"/>
      <c r="CT54" s="657"/>
      <c r="CU54" s="657"/>
      <c r="CV54" s="657"/>
      <c r="CW54" s="657"/>
      <c r="CX54" s="657"/>
      <c r="CY54" s="657"/>
      <c r="CZ54" s="657"/>
      <c r="DA54" s="657"/>
      <c r="DB54" s="657"/>
      <c r="DC54" s="657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s="170" customFormat="1" ht="19.5" customHeight="1">
      <c r="A55" s="32"/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1"/>
      <c r="N55" s="75"/>
      <c r="O55" s="52"/>
      <c r="P55" s="728" t="s">
        <v>626</v>
      </c>
      <c r="Q55" s="728"/>
      <c r="R55" s="728"/>
      <c r="S55" s="728"/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728"/>
      <c r="AF55" s="728"/>
      <c r="AG55" s="728"/>
      <c r="AH55" s="728"/>
      <c r="AI55" s="728"/>
      <c r="AJ55" s="728"/>
      <c r="AK55" s="728"/>
      <c r="AL55" s="728"/>
      <c r="AM55" s="728"/>
      <c r="AN55" s="728"/>
      <c r="AO55" s="728"/>
      <c r="AP55" s="728"/>
      <c r="AQ55" s="728"/>
      <c r="AR55" s="728"/>
      <c r="AS55" s="728"/>
      <c r="AT55" s="728"/>
      <c r="AU55" s="728"/>
      <c r="AV55" s="728"/>
      <c r="AW55" s="728"/>
      <c r="AX55" s="728"/>
      <c r="AY55" s="728"/>
      <c r="AZ55" s="169"/>
      <c r="BA55" s="657"/>
      <c r="BB55" s="657"/>
      <c r="BC55" s="657"/>
      <c r="BD55" s="657"/>
      <c r="BE55" s="657"/>
      <c r="BF55" s="657"/>
      <c r="BG55" s="657"/>
      <c r="BH55" s="657"/>
      <c r="BI55" s="657"/>
      <c r="BJ55" s="169"/>
      <c r="BK55" s="657"/>
      <c r="BL55" s="657"/>
      <c r="BM55" s="657"/>
      <c r="BN55" s="657"/>
      <c r="BO55" s="657"/>
      <c r="BP55" s="657"/>
      <c r="BQ55" s="657"/>
      <c r="BR55" s="657"/>
      <c r="BS55" s="657"/>
      <c r="BT55" s="672">
        <f>SUM('CH Equipe'!AU74:BC74)</f>
        <v>0</v>
      </c>
      <c r="BU55" s="672"/>
      <c r="BV55" s="672"/>
      <c r="BW55" s="672"/>
      <c r="BX55" s="672"/>
      <c r="BY55" s="672"/>
      <c r="BZ55" s="672"/>
      <c r="CA55" s="672"/>
      <c r="CB55" s="672"/>
      <c r="CC55" s="169"/>
      <c r="CD55" s="169"/>
      <c r="CE55" s="657"/>
      <c r="CF55" s="657"/>
      <c r="CG55" s="657"/>
      <c r="CH55" s="657"/>
      <c r="CI55" s="657"/>
      <c r="CJ55" s="657"/>
      <c r="CK55" s="657"/>
      <c r="CL55" s="657"/>
      <c r="CM55" s="657"/>
      <c r="CN55" s="657"/>
      <c r="CO55" s="657"/>
      <c r="CP55" s="657"/>
      <c r="CQ55" s="169"/>
      <c r="CR55" s="725">
        <f>SUM('CH Equipe'!AU93:BC93)</f>
        <v>0</v>
      </c>
      <c r="CS55" s="725"/>
      <c r="CT55" s="725"/>
      <c r="CU55" s="725"/>
      <c r="CV55" s="725"/>
      <c r="CW55" s="725"/>
      <c r="CX55" s="725"/>
      <c r="CY55" s="725"/>
      <c r="CZ55" s="725"/>
      <c r="DA55" s="725"/>
      <c r="DB55" s="725"/>
      <c r="DC55" s="725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8"/>
      <c r="FR55" s="168"/>
      <c r="FS55" s="168"/>
      <c r="FT55" s="168"/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168"/>
      <c r="GV55" s="168"/>
      <c r="GW55" s="168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s="170" customFormat="1" ht="4.5" customHeight="1">
      <c r="A56" s="32"/>
      <c r="B56" s="711"/>
      <c r="C56" s="711"/>
      <c r="D56" s="711"/>
      <c r="E56" s="711"/>
      <c r="F56" s="711"/>
      <c r="G56" s="711"/>
      <c r="H56" s="711"/>
      <c r="I56" s="711"/>
      <c r="J56" s="711"/>
      <c r="K56" s="711"/>
      <c r="L56" s="711"/>
      <c r="M56" s="711"/>
      <c r="N56" s="75"/>
      <c r="O56" s="52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723"/>
      <c r="AP56" s="723"/>
      <c r="AQ56" s="723"/>
      <c r="AR56" s="723"/>
      <c r="AS56" s="723"/>
      <c r="AT56" s="723"/>
      <c r="AU56" s="723"/>
      <c r="AV56" s="723"/>
      <c r="AW56" s="723"/>
      <c r="AX56" s="723"/>
      <c r="AY56" s="723"/>
      <c r="AZ56" s="169"/>
      <c r="BA56" s="657"/>
      <c r="BB56" s="657"/>
      <c r="BC56" s="657"/>
      <c r="BD56" s="657"/>
      <c r="BE56" s="657"/>
      <c r="BF56" s="657"/>
      <c r="BG56" s="657"/>
      <c r="BH56" s="657"/>
      <c r="BI56" s="657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657"/>
      <c r="CF56" s="657"/>
      <c r="CG56" s="657"/>
      <c r="CH56" s="657"/>
      <c r="CI56" s="657"/>
      <c r="CJ56" s="657"/>
      <c r="CK56" s="657"/>
      <c r="CL56" s="657"/>
      <c r="CM56" s="657"/>
      <c r="CN56" s="657"/>
      <c r="CO56" s="657"/>
      <c r="CP56" s="657"/>
      <c r="CQ56" s="169"/>
      <c r="CR56" s="729"/>
      <c r="CS56" s="729"/>
      <c r="CT56" s="729"/>
      <c r="CU56" s="729"/>
      <c r="CV56" s="729"/>
      <c r="CW56" s="729"/>
      <c r="CX56" s="729"/>
      <c r="CY56" s="729"/>
      <c r="CZ56" s="729"/>
      <c r="DA56" s="729"/>
      <c r="DB56" s="729"/>
      <c r="DC56" s="72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8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s="170" customFormat="1" ht="19.5" customHeight="1">
      <c r="A57" s="32"/>
      <c r="B57" s="711"/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M57" s="711"/>
      <c r="N57" s="75"/>
      <c r="O57" s="52"/>
      <c r="P57" s="728" t="s">
        <v>648</v>
      </c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28"/>
      <c r="AC57" s="728"/>
      <c r="AD57" s="728"/>
      <c r="AE57" s="728"/>
      <c r="AF57" s="728"/>
      <c r="AG57" s="728"/>
      <c r="AH57" s="728"/>
      <c r="AI57" s="728"/>
      <c r="AJ57" s="728"/>
      <c r="AK57" s="728"/>
      <c r="AL57" s="728"/>
      <c r="AM57" s="728"/>
      <c r="AN57" s="728"/>
      <c r="AO57" s="728"/>
      <c r="AP57" s="728"/>
      <c r="AQ57" s="728"/>
      <c r="AR57" s="728"/>
      <c r="AS57" s="728"/>
      <c r="AT57" s="728"/>
      <c r="AU57" s="728"/>
      <c r="AV57" s="728"/>
      <c r="AW57" s="728"/>
      <c r="AX57" s="728"/>
      <c r="AY57" s="728"/>
      <c r="AZ57" s="169"/>
      <c r="BA57" s="657"/>
      <c r="BB57" s="657"/>
      <c r="BC57" s="657"/>
      <c r="BD57" s="657"/>
      <c r="BE57" s="657"/>
      <c r="BF57" s="657"/>
      <c r="BG57" s="657"/>
      <c r="BH57" s="657"/>
      <c r="BI57" s="657"/>
      <c r="BJ57" s="169"/>
      <c r="BK57" s="657"/>
      <c r="BL57" s="657"/>
      <c r="BM57" s="657"/>
      <c r="BN57" s="657"/>
      <c r="BO57" s="657"/>
      <c r="BP57" s="657"/>
      <c r="BQ57" s="657"/>
      <c r="BR57" s="657"/>
      <c r="BS57" s="657"/>
      <c r="BT57" s="672">
        <f>SUM('CH Equipe'!BE74:BM74)</f>
        <v>0</v>
      </c>
      <c r="BU57" s="672"/>
      <c r="BV57" s="672"/>
      <c r="BW57" s="672"/>
      <c r="BX57" s="672"/>
      <c r="BY57" s="672"/>
      <c r="BZ57" s="672"/>
      <c r="CA57" s="672"/>
      <c r="CB57" s="672"/>
      <c r="CC57" s="169"/>
      <c r="CD57" s="169"/>
      <c r="CE57" s="657"/>
      <c r="CF57" s="657"/>
      <c r="CG57" s="657"/>
      <c r="CH57" s="657"/>
      <c r="CI57" s="657"/>
      <c r="CJ57" s="657"/>
      <c r="CK57" s="657"/>
      <c r="CL57" s="657"/>
      <c r="CM57" s="657"/>
      <c r="CN57" s="657"/>
      <c r="CO57" s="657"/>
      <c r="CP57" s="657"/>
      <c r="CQ57" s="169"/>
      <c r="CR57" s="725">
        <f>SUM('CH Equipe'!BE93:BM93)</f>
        <v>0</v>
      </c>
      <c r="CS57" s="725"/>
      <c r="CT57" s="725"/>
      <c r="CU57" s="725"/>
      <c r="CV57" s="725"/>
      <c r="CW57" s="725"/>
      <c r="CX57" s="725"/>
      <c r="CY57" s="725"/>
      <c r="CZ57" s="725"/>
      <c r="DA57" s="725"/>
      <c r="DB57" s="725"/>
      <c r="DC57" s="725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8"/>
      <c r="FR57" s="168"/>
      <c r="FS57" s="168"/>
      <c r="FT57" s="168"/>
      <c r="FU57" s="168"/>
      <c r="FV57" s="168"/>
      <c r="FW57" s="168"/>
      <c r="FX57" s="168"/>
      <c r="FY57" s="168"/>
      <c r="FZ57" s="168"/>
      <c r="GA57" s="168"/>
      <c r="GB57" s="168"/>
      <c r="GC57" s="168"/>
      <c r="GD57" s="168"/>
      <c r="GE57" s="168"/>
      <c r="GF57" s="168"/>
      <c r="GG57" s="168"/>
      <c r="GH57" s="168"/>
      <c r="GI57" s="168"/>
      <c r="GJ57" s="168"/>
      <c r="GK57" s="168"/>
      <c r="GL57" s="168"/>
      <c r="GM57" s="168"/>
      <c r="GN57" s="168"/>
      <c r="GO57" s="168"/>
      <c r="GP57" s="168"/>
      <c r="GQ57" s="168"/>
      <c r="GR57" s="168"/>
      <c r="GS57" s="168"/>
      <c r="GT57" s="168"/>
      <c r="GU57" s="168"/>
      <c r="GV57" s="168"/>
      <c r="GW57" s="168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s="169" customFormat="1" ht="24.75" customHeight="1">
      <c r="A58" s="3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2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168"/>
      <c r="GS58" s="168"/>
      <c r="GT58" s="168"/>
      <c r="GU58" s="168"/>
      <c r="GV58" s="168"/>
      <c r="GW58" s="168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s="169" customFormat="1" ht="24.75" customHeight="1">
      <c r="A59" s="3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2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  <c r="GV59" s="168"/>
      <c r="GW59" s="168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</sheetData>
  <sheetProtection password="DABF" sheet="1" objects="1" scenarios="1"/>
  <mergeCells count="296">
    <mergeCell ref="CR57:DC57"/>
    <mergeCell ref="P56:AH56"/>
    <mergeCell ref="AI56:AY56"/>
    <mergeCell ref="BA56:BI56"/>
    <mergeCell ref="CE56:CP56"/>
    <mergeCell ref="CR56:DC56"/>
    <mergeCell ref="P57:AY57"/>
    <mergeCell ref="BA57:BI57"/>
    <mergeCell ref="BK57:BS57"/>
    <mergeCell ref="BT57:CB57"/>
    <mergeCell ref="CE57:CP57"/>
    <mergeCell ref="P55:AY55"/>
    <mergeCell ref="BA55:BI55"/>
    <mergeCell ref="BK55:BS55"/>
    <mergeCell ref="BT55:CB55"/>
    <mergeCell ref="CE55:CP55"/>
    <mergeCell ref="CR55:DC55"/>
    <mergeCell ref="CR53:DC53"/>
    <mergeCell ref="P54:AH54"/>
    <mergeCell ref="AI54:AY54"/>
    <mergeCell ref="BA54:BI54"/>
    <mergeCell ref="CE54:CP54"/>
    <mergeCell ref="CR54:DC54"/>
    <mergeCell ref="P53:AH53"/>
    <mergeCell ref="AI53:AY53"/>
    <mergeCell ref="BA53:BI53"/>
    <mergeCell ref="BK53:BS53"/>
    <mergeCell ref="BT53:CB53"/>
    <mergeCell ref="CE53:CP53"/>
    <mergeCell ref="CR51:DC51"/>
    <mergeCell ref="P52:AH52"/>
    <mergeCell ref="AI52:AY52"/>
    <mergeCell ref="BA52:BI52"/>
    <mergeCell ref="CE52:CP52"/>
    <mergeCell ref="CR52:DC52"/>
    <mergeCell ref="P50:AH50"/>
    <mergeCell ref="AI50:AY50"/>
    <mergeCell ref="BA50:BI50"/>
    <mergeCell ref="CE50:CP50"/>
    <mergeCell ref="CR50:DC50"/>
    <mergeCell ref="P51:AH51"/>
    <mergeCell ref="AI51:AY51"/>
    <mergeCell ref="BA51:BI51"/>
    <mergeCell ref="BT51:CB51"/>
    <mergeCell ref="CE51:CP51"/>
    <mergeCell ref="BT48:CB48"/>
    <mergeCell ref="CE48:CP48"/>
    <mergeCell ref="CR48:DC48"/>
    <mergeCell ref="AI49:AY49"/>
    <mergeCell ref="BA49:BI49"/>
    <mergeCell ref="BK49:BS49"/>
    <mergeCell ref="BT49:CB49"/>
    <mergeCell ref="CE46:CP46"/>
    <mergeCell ref="CR46:DC46"/>
    <mergeCell ref="AI47:AY47"/>
    <mergeCell ref="BA47:BI47"/>
    <mergeCell ref="BK47:BS47"/>
    <mergeCell ref="BT47:CB47"/>
    <mergeCell ref="CE47:CP47"/>
    <mergeCell ref="CR47:DC47"/>
    <mergeCell ref="BK45:BS45"/>
    <mergeCell ref="BT45:CB45"/>
    <mergeCell ref="T46:AH49"/>
    <mergeCell ref="AI46:AY46"/>
    <mergeCell ref="BA46:BI46"/>
    <mergeCell ref="BK46:BS46"/>
    <mergeCell ref="BT46:CB46"/>
    <mergeCell ref="AI48:AY48"/>
    <mergeCell ref="BA48:BI48"/>
    <mergeCell ref="BK48:BS48"/>
    <mergeCell ref="CE43:CP43"/>
    <mergeCell ref="CR43:DC43"/>
    <mergeCell ref="AI44:AY44"/>
    <mergeCell ref="BA44:BI44"/>
    <mergeCell ref="BK44:BS44"/>
    <mergeCell ref="BT44:CB44"/>
    <mergeCell ref="CE44:CP44"/>
    <mergeCell ref="CR44:DC44"/>
    <mergeCell ref="BA42:BI42"/>
    <mergeCell ref="BK42:BS42"/>
    <mergeCell ref="BT42:CB42"/>
    <mergeCell ref="T43:AH45"/>
    <mergeCell ref="AI43:AY43"/>
    <mergeCell ref="BA43:BI43"/>
    <mergeCell ref="BK43:BS43"/>
    <mergeCell ref="BT43:CB43"/>
    <mergeCell ref="AI45:AY45"/>
    <mergeCell ref="BA45:BI45"/>
    <mergeCell ref="CE40:CP40"/>
    <mergeCell ref="CR40:DC40"/>
    <mergeCell ref="AI41:AY41"/>
    <mergeCell ref="BA41:BI41"/>
    <mergeCell ref="BK41:BS41"/>
    <mergeCell ref="BT41:CB41"/>
    <mergeCell ref="CE41:CP41"/>
    <mergeCell ref="CR41:DC41"/>
    <mergeCell ref="AI39:AY39"/>
    <mergeCell ref="BA39:BI39"/>
    <mergeCell ref="BK39:BS39"/>
    <mergeCell ref="BT39:CB39"/>
    <mergeCell ref="T40:AH42"/>
    <mergeCell ref="AI40:AY40"/>
    <mergeCell ref="BA40:BI40"/>
    <mergeCell ref="BK40:BS40"/>
    <mergeCell ref="BT40:CB40"/>
    <mergeCell ref="AI42:AY42"/>
    <mergeCell ref="BK37:BS37"/>
    <mergeCell ref="BT37:CB37"/>
    <mergeCell ref="CE37:CP37"/>
    <mergeCell ref="CR37:DC37"/>
    <mergeCell ref="AI38:AY38"/>
    <mergeCell ref="BA38:BI38"/>
    <mergeCell ref="BK38:BS38"/>
    <mergeCell ref="BT38:CB38"/>
    <mergeCell ref="CR35:DC35"/>
    <mergeCell ref="T36:AH39"/>
    <mergeCell ref="AI36:AY36"/>
    <mergeCell ref="BA36:BI36"/>
    <mergeCell ref="BK36:BS36"/>
    <mergeCell ref="BT36:CB36"/>
    <mergeCell ref="CE36:CP36"/>
    <mergeCell ref="CR36:DC36"/>
    <mergeCell ref="AI37:AY37"/>
    <mergeCell ref="BA37:BI37"/>
    <mergeCell ref="T35:AH35"/>
    <mergeCell ref="AI35:AY35"/>
    <mergeCell ref="BA35:BI35"/>
    <mergeCell ref="BK35:BS35"/>
    <mergeCell ref="BT35:CB35"/>
    <mergeCell ref="CE35:CP35"/>
    <mergeCell ref="AI33:AY33"/>
    <mergeCell ref="BA33:BI33"/>
    <mergeCell ref="BK33:BS33"/>
    <mergeCell ref="BT33:CB33"/>
    <mergeCell ref="AI34:AY34"/>
    <mergeCell ref="BA34:BI34"/>
    <mergeCell ref="BK34:BS34"/>
    <mergeCell ref="BT34:CB34"/>
    <mergeCell ref="BT31:CB31"/>
    <mergeCell ref="CE31:CP31"/>
    <mergeCell ref="CR31:DC31"/>
    <mergeCell ref="AI32:AY32"/>
    <mergeCell ref="BA32:BI32"/>
    <mergeCell ref="BK32:BS32"/>
    <mergeCell ref="BT32:CB32"/>
    <mergeCell ref="CE32:CP32"/>
    <mergeCell ref="CR32:DC32"/>
    <mergeCell ref="FG29:FP29"/>
    <mergeCell ref="GA29:GB29"/>
    <mergeCell ref="GL29:GM29"/>
    <mergeCell ref="GV29:GW29"/>
    <mergeCell ref="B31:M57"/>
    <mergeCell ref="P31:S49"/>
    <mergeCell ref="T31:AH34"/>
    <mergeCell ref="AI31:AY31"/>
    <mergeCell ref="BA31:BI31"/>
    <mergeCell ref="BK31:BS31"/>
    <mergeCell ref="CR26:DC26"/>
    <mergeCell ref="B29:M29"/>
    <mergeCell ref="P29:AY29"/>
    <mergeCell ref="BA29:BI29"/>
    <mergeCell ref="BK29:BS29"/>
    <mergeCell ref="BT29:CB29"/>
    <mergeCell ref="CE29:CP29"/>
    <mergeCell ref="CR29:DC29"/>
    <mergeCell ref="B8:M26"/>
    <mergeCell ref="P8:S18"/>
    <mergeCell ref="P25:AH25"/>
    <mergeCell ref="AI25:AY25"/>
    <mergeCell ref="BA25:BI25"/>
    <mergeCell ref="CE25:CP25"/>
    <mergeCell ref="CR25:DC25"/>
    <mergeCell ref="P26:AY26"/>
    <mergeCell ref="BA26:BI26"/>
    <mergeCell ref="BK26:BS26"/>
    <mergeCell ref="BT26:CB26"/>
    <mergeCell ref="CE26:CP26"/>
    <mergeCell ref="P24:AY24"/>
    <mergeCell ref="BA24:BI24"/>
    <mergeCell ref="BK24:BS24"/>
    <mergeCell ref="BT24:CB24"/>
    <mergeCell ref="CE24:CP24"/>
    <mergeCell ref="CR24:DC24"/>
    <mergeCell ref="P23:AH23"/>
    <mergeCell ref="AI23:AY23"/>
    <mergeCell ref="BA23:BI23"/>
    <mergeCell ref="CE23:CP23"/>
    <mergeCell ref="CR23:DC23"/>
    <mergeCell ref="P22:AH22"/>
    <mergeCell ref="AI22:AY22"/>
    <mergeCell ref="BA22:BI22"/>
    <mergeCell ref="BK22:BS22"/>
    <mergeCell ref="BT22:CB22"/>
    <mergeCell ref="CE22:CP22"/>
    <mergeCell ref="CR20:DC20"/>
    <mergeCell ref="P21:AH21"/>
    <mergeCell ref="AI21:AY21"/>
    <mergeCell ref="BA21:BI21"/>
    <mergeCell ref="CE21:CP21"/>
    <mergeCell ref="CR21:DC21"/>
    <mergeCell ref="CR22:DC22"/>
    <mergeCell ref="P19:AH19"/>
    <mergeCell ref="AI19:AY19"/>
    <mergeCell ref="BA19:BI19"/>
    <mergeCell ref="CE19:CP19"/>
    <mergeCell ref="CR19:DC19"/>
    <mergeCell ref="P20:AH20"/>
    <mergeCell ref="AI20:AY20"/>
    <mergeCell ref="BA20:BI20"/>
    <mergeCell ref="BT20:CB20"/>
    <mergeCell ref="CE20:CP20"/>
    <mergeCell ref="CR17:DC17"/>
    <mergeCell ref="AI18:AY18"/>
    <mergeCell ref="BA18:BI18"/>
    <mergeCell ref="BK18:BS18"/>
    <mergeCell ref="BT18:CB18"/>
    <mergeCell ref="CE18:CP18"/>
    <mergeCell ref="CR18:DC18"/>
    <mergeCell ref="T17:AH18"/>
    <mergeCell ref="AI17:AY17"/>
    <mergeCell ref="BA17:BI17"/>
    <mergeCell ref="BK17:BS17"/>
    <mergeCell ref="BT17:CB17"/>
    <mergeCell ref="CE17:CP17"/>
    <mergeCell ref="CR15:DC15"/>
    <mergeCell ref="AI16:AY16"/>
    <mergeCell ref="BA16:BI16"/>
    <mergeCell ref="BK16:BS16"/>
    <mergeCell ref="BT16:CB16"/>
    <mergeCell ref="CE16:CP16"/>
    <mergeCell ref="CR16:DC16"/>
    <mergeCell ref="T15:AH16"/>
    <mergeCell ref="AI15:AY15"/>
    <mergeCell ref="BA15:BI15"/>
    <mergeCell ref="BK15:BS15"/>
    <mergeCell ref="BT15:CB15"/>
    <mergeCell ref="CE15:CP15"/>
    <mergeCell ref="CR13:DC13"/>
    <mergeCell ref="AI14:AY14"/>
    <mergeCell ref="BA14:BI14"/>
    <mergeCell ref="BK14:BS14"/>
    <mergeCell ref="BT14:CB14"/>
    <mergeCell ref="CE14:CP14"/>
    <mergeCell ref="CR14:DC14"/>
    <mergeCell ref="T13:AH14"/>
    <mergeCell ref="AI13:AY13"/>
    <mergeCell ref="BA13:BI13"/>
    <mergeCell ref="BK13:BS13"/>
    <mergeCell ref="BT13:CB13"/>
    <mergeCell ref="CE13:CP13"/>
    <mergeCell ref="AI12:AY12"/>
    <mergeCell ref="BA12:BI12"/>
    <mergeCell ref="BK12:BS12"/>
    <mergeCell ref="BT12:CB12"/>
    <mergeCell ref="CE12:CP12"/>
    <mergeCell ref="CR12:DC12"/>
    <mergeCell ref="BT10:CB10"/>
    <mergeCell ref="CE10:CP10"/>
    <mergeCell ref="CR10:DC10"/>
    <mergeCell ref="T11:AH12"/>
    <mergeCell ref="AI11:AY11"/>
    <mergeCell ref="BA11:BI11"/>
    <mergeCell ref="BK11:BS11"/>
    <mergeCell ref="BT11:CB11"/>
    <mergeCell ref="CE11:CP11"/>
    <mergeCell ref="CR11:DC11"/>
    <mergeCell ref="BT8:CB8"/>
    <mergeCell ref="CE8:CP8"/>
    <mergeCell ref="CR8:DC8"/>
    <mergeCell ref="AI9:AY9"/>
    <mergeCell ref="BA9:BI9"/>
    <mergeCell ref="BK9:BS9"/>
    <mergeCell ref="BT9:CB9"/>
    <mergeCell ref="CE9:CP9"/>
    <mergeCell ref="CR9:DC9"/>
    <mergeCell ref="T8:AH9"/>
    <mergeCell ref="AI8:AY8"/>
    <mergeCell ref="BA8:BI8"/>
    <mergeCell ref="BK8:BS8"/>
    <mergeCell ref="T10:AH10"/>
    <mergeCell ref="AI10:AY10"/>
    <mergeCell ref="BA10:BI10"/>
    <mergeCell ref="BK10:BS10"/>
    <mergeCell ref="CE6:CP6"/>
    <mergeCell ref="CR6:DC6"/>
    <mergeCell ref="FG6:FP6"/>
    <mergeCell ref="GA6:GB6"/>
    <mergeCell ref="GL6:GM6"/>
    <mergeCell ref="GV6:GW6"/>
    <mergeCell ref="B2:CB2"/>
    <mergeCell ref="B4:CB4"/>
    <mergeCell ref="B6:M6"/>
    <mergeCell ref="P6:AY6"/>
    <mergeCell ref="BA6:BI6"/>
    <mergeCell ref="BK6:BS6"/>
    <mergeCell ref="BT6:CB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V23"/>
  <sheetViews>
    <sheetView workbookViewId="0" topLeftCell="A1">
      <selection activeCell="BX8" sqref="BX8"/>
    </sheetView>
  </sheetViews>
  <sheetFormatPr defaultColWidth="11.00390625" defaultRowHeight="14.25"/>
  <cols>
    <col min="1" max="1" width="2.375" style="34" customWidth="1"/>
    <col min="2" max="74" width="1.37890625" style="34" customWidth="1"/>
    <col min="75" max="16384" width="11.00390625" style="34" customWidth="1"/>
  </cols>
  <sheetData>
    <row r="1" ht="9.75" customHeight="1"/>
    <row r="2" spans="2:74" ht="54.75" customHeight="1">
      <c r="B2" s="649" t="s">
        <v>652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49"/>
      <c r="BK2" s="649"/>
      <c r="BL2" s="649"/>
      <c r="BM2" s="649"/>
      <c r="BN2" s="649"/>
      <c r="BO2" s="649"/>
      <c r="BP2" s="649"/>
      <c r="BQ2" s="649"/>
      <c r="BR2" s="649"/>
      <c r="BS2" s="649"/>
      <c r="BT2" s="649"/>
      <c r="BU2" s="649"/>
      <c r="BV2" s="649"/>
    </row>
    <row r="3" spans="2:74" ht="9.75" customHeight="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</row>
    <row r="4" spans="2:74" s="32" customFormat="1" ht="30" customHeight="1">
      <c r="B4" s="169"/>
      <c r="C4" s="602" t="s">
        <v>653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K4" s="602" t="s">
        <v>654</v>
      </c>
      <c r="BL4" s="602"/>
      <c r="BM4" s="602"/>
      <c r="BN4" s="602"/>
      <c r="BO4" s="602"/>
      <c r="BP4" s="602"/>
      <c r="BQ4" s="602"/>
      <c r="BR4" s="602"/>
      <c r="BS4" s="602"/>
      <c r="BT4" s="602"/>
      <c r="BU4" s="602"/>
      <c r="BV4" s="169"/>
    </row>
    <row r="5" spans="63:74" s="32" customFormat="1" ht="9.75" customHeight="1"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3:74" s="32" customFormat="1" ht="24.75" customHeight="1">
      <c r="C6" s="210"/>
      <c r="D6" s="211" t="s">
        <v>655</v>
      </c>
      <c r="E6" s="212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5"/>
      <c r="BI6" s="75"/>
      <c r="BJ6" s="52"/>
      <c r="BK6" s="672">
        <f>'Gest.Puérp.'!J18</f>
        <v>0</v>
      </c>
      <c r="BL6" s="672"/>
      <c r="BM6" s="672"/>
      <c r="BN6" s="672"/>
      <c r="BO6" s="672"/>
      <c r="BP6" s="672"/>
      <c r="BQ6" s="672"/>
      <c r="BR6" s="672"/>
      <c r="BS6" s="672"/>
      <c r="BT6" s="672"/>
      <c r="BU6" s="672"/>
      <c r="BV6" s="169"/>
    </row>
    <row r="7" spans="2:74" s="32" customFormat="1" ht="7.5" customHeight="1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75"/>
      <c r="BJ7" s="52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69"/>
    </row>
    <row r="8" spans="3:74" s="32" customFormat="1" ht="24.75" customHeight="1">
      <c r="C8" s="217"/>
      <c r="D8" s="74" t="s">
        <v>656</v>
      </c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 t="s">
        <v>657</v>
      </c>
      <c r="R8" s="220"/>
      <c r="S8" s="220"/>
      <c r="T8" s="220"/>
      <c r="U8" s="220"/>
      <c r="V8" s="220"/>
      <c r="W8" s="221"/>
      <c r="X8" s="221"/>
      <c r="Y8" s="221"/>
      <c r="Z8" s="221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2"/>
      <c r="BK8" s="606">
        <f>SUM(Criança!J21)</f>
        <v>0</v>
      </c>
      <c r="BL8" s="606"/>
      <c r="BM8" s="606"/>
      <c r="BN8" s="606"/>
      <c r="BO8" s="606"/>
      <c r="BP8" s="606"/>
      <c r="BQ8" s="606"/>
      <c r="BR8" s="606"/>
      <c r="BS8" s="606"/>
      <c r="BT8" s="606"/>
      <c r="BU8" s="606"/>
      <c r="BV8" s="169"/>
    </row>
    <row r="9" spans="3:74" s="32" customFormat="1" ht="24.75" customHeight="1">
      <c r="C9" s="217"/>
      <c r="D9" s="76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23" t="s">
        <v>658</v>
      </c>
      <c r="R9" s="224"/>
      <c r="S9" s="224"/>
      <c r="T9" s="224"/>
      <c r="U9" s="224"/>
      <c r="V9" s="224"/>
      <c r="W9" s="225"/>
      <c r="X9" s="225"/>
      <c r="Y9" s="225"/>
      <c r="Z9" s="225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6"/>
      <c r="BK9" s="623">
        <f>SUM(Criança!J38)</f>
        <v>0</v>
      </c>
      <c r="BL9" s="623"/>
      <c r="BM9" s="623"/>
      <c r="BN9" s="623"/>
      <c r="BO9" s="623"/>
      <c r="BP9" s="623"/>
      <c r="BQ9" s="623"/>
      <c r="BR9" s="623"/>
      <c r="BS9" s="623"/>
      <c r="BT9" s="623"/>
      <c r="BU9" s="623"/>
      <c r="BV9" s="169"/>
    </row>
    <row r="10" spans="2:74" s="218" customFormat="1" ht="24.75" customHeight="1">
      <c r="B10" s="227"/>
      <c r="C10" s="213"/>
      <c r="D10" s="213"/>
      <c r="E10" s="210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28" t="s">
        <v>659</v>
      </c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30"/>
      <c r="BI10" s="216"/>
      <c r="BJ10" s="227"/>
      <c r="BK10" s="739">
        <f>SUM(BK8:BU9)</f>
        <v>0</v>
      </c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180"/>
    </row>
    <row r="11" spans="2:74" s="32" customFormat="1" ht="7.5" customHeight="1">
      <c r="B11" s="185"/>
      <c r="C11" s="185"/>
      <c r="D11" s="231"/>
      <c r="E11" s="185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BI11" s="75"/>
      <c r="BJ11" s="52"/>
      <c r="BV11" s="169"/>
    </row>
    <row r="12" spans="3:73" s="32" customFormat="1" ht="24.75" customHeight="1">
      <c r="C12" s="210"/>
      <c r="D12" s="211" t="s">
        <v>660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3"/>
      <c r="BK12" s="672">
        <f>SUM(HiperDia!H20)</f>
        <v>0</v>
      </c>
      <c r="BL12" s="672"/>
      <c r="BM12" s="672"/>
      <c r="BN12" s="672"/>
      <c r="BO12" s="672"/>
      <c r="BP12" s="672"/>
      <c r="BQ12" s="672"/>
      <c r="BR12" s="672"/>
      <c r="BS12" s="672"/>
      <c r="BT12" s="672"/>
      <c r="BU12" s="672"/>
    </row>
    <row r="13" spans="1:74" s="32" customFormat="1" ht="7.5" customHeight="1">
      <c r="A13" s="34"/>
      <c r="B13" s="169"/>
      <c r="C13" s="234"/>
      <c r="D13" s="169"/>
      <c r="E13" s="234"/>
      <c r="F13" s="180"/>
      <c r="G13" s="234"/>
      <c r="H13" s="180"/>
      <c r="I13" s="234"/>
      <c r="J13" s="180"/>
      <c r="K13" s="234"/>
      <c r="L13" s="180"/>
      <c r="M13" s="234"/>
      <c r="N13" s="180"/>
      <c r="O13" s="234"/>
      <c r="P13" s="180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169"/>
      <c r="AZ13" s="34"/>
      <c r="BA13" s="169"/>
      <c r="BB13" s="34"/>
      <c r="BC13" s="169"/>
      <c r="BD13" s="34"/>
      <c r="BE13" s="169"/>
      <c r="BF13" s="34"/>
      <c r="BG13" s="169"/>
      <c r="BH13" s="34"/>
      <c r="BI13" s="169"/>
      <c r="BJ13" s="34"/>
      <c r="BK13" s="169"/>
      <c r="BL13" s="34"/>
      <c r="BM13" s="169"/>
      <c r="BN13" s="34"/>
      <c r="BO13" s="169"/>
      <c r="BP13" s="169"/>
      <c r="BQ13" s="169"/>
      <c r="BR13" s="34"/>
      <c r="BS13" s="169"/>
      <c r="BT13" s="34"/>
      <c r="BU13" s="169"/>
      <c r="BV13" s="34"/>
    </row>
    <row r="14" spans="2:74" s="32" customFormat="1" ht="24.75" customHeight="1">
      <c r="B14" s="180"/>
      <c r="C14" s="235"/>
      <c r="D14" s="211" t="s">
        <v>661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181"/>
      <c r="BI14" s="34"/>
      <c r="BJ14" s="34"/>
      <c r="BK14" s="672">
        <f>SUM(HiperDia!H39)</f>
        <v>0</v>
      </c>
      <c r="BL14" s="672"/>
      <c r="BM14" s="672"/>
      <c r="BN14" s="672"/>
      <c r="BO14" s="672"/>
      <c r="BP14" s="672"/>
      <c r="BQ14" s="672"/>
      <c r="BR14" s="672"/>
      <c r="BS14" s="672"/>
      <c r="BT14" s="672"/>
      <c r="BU14" s="672"/>
      <c r="BV14" s="169"/>
    </row>
    <row r="15" spans="2:74" s="32" customFormat="1" ht="7.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169"/>
    </row>
    <row r="16" spans="2:74" s="32" customFormat="1" ht="30" customHeight="1">
      <c r="B16" s="169"/>
      <c r="C16" s="740" t="s">
        <v>662</v>
      </c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  <c r="BB16" s="740"/>
      <c r="BC16" s="740"/>
      <c r="BD16" s="740"/>
      <c r="BE16" s="740"/>
      <c r="BF16" s="740"/>
      <c r="BG16" s="740"/>
      <c r="BH16" s="740"/>
      <c r="BK16" s="603">
        <f>SUM(BK6,BK10,BK12,BK14)</f>
        <v>0</v>
      </c>
      <c r="BL16" s="603"/>
      <c r="BM16" s="603"/>
      <c r="BN16" s="603"/>
      <c r="BO16" s="603"/>
      <c r="BP16" s="603"/>
      <c r="BQ16" s="603"/>
      <c r="BR16" s="603"/>
      <c r="BS16" s="603"/>
      <c r="BT16" s="603"/>
      <c r="BU16" s="603"/>
      <c r="BV16" s="169"/>
    </row>
    <row r="17" spans="2:74" s="32" customFormat="1" ht="24.75" customHeight="1">
      <c r="B17" s="34"/>
      <c r="C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179"/>
    </row>
    <row r="18" spans="2:74" s="32" customFormat="1" ht="24.7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180"/>
    </row>
    <row r="19" ht="4.5" customHeight="1">
      <c r="BV19" s="236"/>
    </row>
    <row r="20" spans="2:74" s="32" customFormat="1" ht="24.75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179"/>
    </row>
    <row r="21" ht="19.5" customHeight="1">
      <c r="BV21" s="180"/>
    </row>
    <row r="22" ht="15" customHeight="1">
      <c r="BV22" s="36"/>
    </row>
    <row r="23" spans="2:74" s="32" customFormat="1" ht="30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</row>
    <row r="24" ht="15" customHeight="1"/>
  </sheetData>
  <sheetProtection password="DABF" sheet="1"/>
  <mergeCells count="11">
    <mergeCell ref="B2:BV2"/>
    <mergeCell ref="C4:BH4"/>
    <mergeCell ref="BK4:BU4"/>
    <mergeCell ref="BK6:BU6"/>
    <mergeCell ref="BK8:BU8"/>
    <mergeCell ref="BK9:BU9"/>
    <mergeCell ref="BK10:BU10"/>
    <mergeCell ref="BK12:BU12"/>
    <mergeCell ref="BK14:BU14"/>
    <mergeCell ref="C16:BH16"/>
    <mergeCell ref="BK16:BU1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M97"/>
  <sheetViews>
    <sheetView workbookViewId="0" topLeftCell="A29">
      <pane xSplit="2" topLeftCell="C1" activePane="topRight" state="frozen"/>
      <selection pane="topLeft" activeCell="A1" sqref="A1"/>
      <selection pane="topRight" activeCell="AP15" sqref="AP15"/>
    </sheetView>
  </sheetViews>
  <sheetFormatPr defaultColWidth="11.00390625" defaultRowHeight="14.25"/>
  <cols>
    <col min="1" max="1" width="2.375" style="80" customWidth="1"/>
    <col min="2" max="2" width="22.375" style="80" customWidth="1"/>
    <col min="3" max="3" width="1.37890625" style="89" customWidth="1"/>
    <col min="4" max="4" width="7.375" style="89" customWidth="1"/>
    <col min="5" max="5" width="0" style="89" hidden="1" customWidth="1"/>
    <col min="6" max="6" width="7.375" style="89" customWidth="1"/>
    <col min="7" max="7" width="0" style="89" hidden="1" customWidth="1"/>
    <col min="8" max="8" width="7.375" style="89" customWidth="1"/>
    <col min="9" max="9" width="0" style="89" hidden="1" customWidth="1"/>
    <col min="10" max="10" width="7.375" style="89" customWidth="1"/>
    <col min="11" max="11" width="1.37890625" style="89" customWidth="1"/>
    <col min="12" max="12" width="7.375" style="237" customWidth="1"/>
    <col min="13" max="13" width="0" style="89" hidden="1" customWidth="1"/>
    <col min="14" max="14" width="7.375" style="89" customWidth="1"/>
    <col min="15" max="15" width="0" style="89" hidden="1" customWidth="1"/>
    <col min="16" max="16" width="1.37890625" style="89" customWidth="1"/>
    <col min="17" max="17" width="7.375" style="89" customWidth="1"/>
    <col min="18" max="18" width="0" style="89" hidden="1" customWidth="1"/>
    <col min="19" max="19" width="7.375" style="89" customWidth="1"/>
    <col min="20" max="20" width="0" style="89" hidden="1" customWidth="1"/>
    <col min="21" max="22" width="1.37890625" style="80" customWidth="1"/>
    <col min="23" max="23" width="0" style="80" hidden="1" customWidth="1"/>
    <col min="24" max="27" width="6.375" style="80" customWidth="1"/>
    <col min="28" max="28" width="1.37890625" style="80" customWidth="1"/>
    <col min="29" max="29" width="0" style="80" hidden="1" customWidth="1"/>
    <col min="30" max="32" width="6.375" style="80" customWidth="1"/>
    <col min="33" max="33" width="1.37890625" style="80" customWidth="1"/>
    <col min="34" max="34" width="0" style="80" hidden="1" customWidth="1"/>
    <col min="35" max="37" width="6.375" style="80" customWidth="1"/>
    <col min="38" max="38" width="2.375" style="80" customWidth="1"/>
    <col min="39" max="39" width="10.375" style="80" customWidth="1"/>
    <col min="40" max="16384" width="11.00390625" style="80" customWidth="1"/>
  </cols>
  <sheetData>
    <row r="1" spans="2:20" ht="9.75" customHeight="1"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</row>
    <row r="2" spans="2:39" ht="54.75" customHeight="1">
      <c r="B2" s="741" t="s">
        <v>663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</row>
    <row r="3" spans="2:39" ht="9.7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238"/>
      <c r="M3" s="84"/>
      <c r="N3" s="84"/>
      <c r="O3" s="84"/>
      <c r="P3" s="84"/>
      <c r="Q3" s="84"/>
      <c r="R3" s="84"/>
      <c r="S3" s="84"/>
      <c r="T3" s="84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2:39" ht="30" customHeight="1">
      <c r="B4" s="743" t="s">
        <v>664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V4" s="240"/>
      <c r="W4" s="744" t="s">
        <v>6</v>
      </c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</row>
    <row r="5" spans="2:39" ht="9.75" customHeight="1">
      <c r="B5" s="96"/>
      <c r="C5" s="97"/>
      <c r="D5" s="97"/>
      <c r="E5" s="97"/>
      <c r="F5" s="97"/>
      <c r="G5" s="97"/>
      <c r="H5" s="97"/>
      <c r="I5" s="97"/>
      <c r="J5" s="97"/>
      <c r="K5" s="97"/>
      <c r="L5" s="162"/>
      <c r="M5" s="97"/>
      <c r="N5" s="97"/>
      <c r="O5" s="97"/>
      <c r="P5" s="97"/>
      <c r="Q5" s="97"/>
      <c r="R5" s="97"/>
      <c r="S5" s="97"/>
      <c r="T5" s="97"/>
      <c r="V5" s="240"/>
      <c r="W5" s="96"/>
      <c r="X5" s="97"/>
      <c r="Y5" s="97"/>
      <c r="Z5" s="97"/>
      <c r="AA5" s="97"/>
      <c r="AB5" s="97"/>
      <c r="AC5" s="96"/>
      <c r="AD5" s="162"/>
      <c r="AE5" s="97"/>
      <c r="AF5" s="97"/>
      <c r="AG5" s="97"/>
      <c r="AH5" s="96"/>
      <c r="AI5" s="97"/>
      <c r="AJ5" s="97"/>
      <c r="AK5" s="97"/>
      <c r="AL5" s="96"/>
      <c r="AM5" s="96"/>
    </row>
    <row r="6" spans="2:39" s="98" customFormat="1" ht="37.5" customHeight="1">
      <c r="B6" s="745"/>
      <c r="C6" s="242"/>
      <c r="D6" s="746" t="s">
        <v>665</v>
      </c>
      <c r="E6" s="746"/>
      <c r="F6" s="746"/>
      <c r="G6" s="746"/>
      <c r="H6" s="746"/>
      <c r="I6" s="243"/>
      <c r="J6" s="747" t="s">
        <v>290</v>
      </c>
      <c r="K6" s="242"/>
      <c r="L6" s="748" t="s">
        <v>666</v>
      </c>
      <c r="M6" s="748"/>
      <c r="N6" s="748"/>
      <c r="O6" s="244"/>
      <c r="P6" s="242"/>
      <c r="Q6" s="748" t="s">
        <v>667</v>
      </c>
      <c r="R6" s="748"/>
      <c r="S6" s="748"/>
      <c r="T6" s="244"/>
      <c r="V6" s="245"/>
      <c r="X6" s="748" t="s">
        <v>668</v>
      </c>
      <c r="Y6" s="748"/>
      <c r="Z6" s="748"/>
      <c r="AA6" s="748"/>
      <c r="AB6" s="242"/>
      <c r="AD6" s="748" t="s">
        <v>669</v>
      </c>
      <c r="AE6" s="748"/>
      <c r="AF6" s="748"/>
      <c r="AG6" s="242"/>
      <c r="AI6" s="748" t="s">
        <v>670</v>
      </c>
      <c r="AJ6" s="748"/>
      <c r="AK6" s="748"/>
      <c r="AL6" s="49"/>
      <c r="AM6" s="749" t="s">
        <v>662</v>
      </c>
    </row>
    <row r="7" spans="2:39" s="98" customFormat="1" ht="20.25" customHeight="1">
      <c r="B7" s="745"/>
      <c r="C7" s="246"/>
      <c r="D7" s="247" t="s">
        <v>671</v>
      </c>
      <c r="E7" s="248"/>
      <c r="F7" s="249" t="s">
        <v>672</v>
      </c>
      <c r="G7" s="250"/>
      <c r="H7" s="249" t="s">
        <v>673</v>
      </c>
      <c r="I7" s="251"/>
      <c r="J7" s="747"/>
      <c r="K7" s="246"/>
      <c r="L7" s="252" t="s">
        <v>674</v>
      </c>
      <c r="M7" s="248"/>
      <c r="N7" s="253" t="s">
        <v>675</v>
      </c>
      <c r="O7" s="254"/>
      <c r="P7" s="246"/>
      <c r="Q7" s="252" t="s">
        <v>674</v>
      </c>
      <c r="R7" s="248"/>
      <c r="S7" s="253" t="s">
        <v>675</v>
      </c>
      <c r="T7" s="254"/>
      <c r="V7" s="245"/>
      <c r="W7" s="255" t="s">
        <v>291</v>
      </c>
      <c r="X7" s="247" t="s">
        <v>671</v>
      </c>
      <c r="Y7" s="249" t="s">
        <v>672</v>
      </c>
      <c r="Z7" s="249" t="s">
        <v>673</v>
      </c>
      <c r="AA7" s="253" t="s">
        <v>290</v>
      </c>
      <c r="AB7" s="246"/>
      <c r="AC7" s="255" t="s">
        <v>291</v>
      </c>
      <c r="AD7" s="247" t="s">
        <v>674</v>
      </c>
      <c r="AE7" s="249" t="s">
        <v>675</v>
      </c>
      <c r="AF7" s="253" t="s">
        <v>290</v>
      </c>
      <c r="AG7" s="246"/>
      <c r="AH7" s="255" t="s">
        <v>291</v>
      </c>
      <c r="AI7" s="247" t="s">
        <v>674</v>
      </c>
      <c r="AJ7" s="249" t="s">
        <v>675</v>
      </c>
      <c r="AK7" s="253" t="s">
        <v>290</v>
      </c>
      <c r="AL7" s="49"/>
      <c r="AM7" s="749"/>
    </row>
    <row r="8" spans="2:39" s="98" customFormat="1" ht="18" customHeight="1" hidden="1">
      <c r="B8" s="241"/>
      <c r="C8" s="246"/>
      <c r="D8" s="241"/>
      <c r="E8" s="241"/>
      <c r="F8" s="241"/>
      <c r="G8" s="241"/>
      <c r="H8" s="241"/>
      <c r="I8" s="241"/>
      <c r="J8" s="241"/>
      <c r="K8" s="241"/>
      <c r="L8" s="256"/>
      <c r="M8" s="241"/>
      <c r="N8" s="241"/>
      <c r="O8" s="241"/>
      <c r="P8" s="257"/>
      <c r="Q8" s="257"/>
      <c r="R8" s="257"/>
      <c r="S8" s="257"/>
      <c r="T8" s="257"/>
      <c r="V8" s="245"/>
      <c r="X8" s="750">
        <f>'Pop.Alvo'!BL10</f>
        <v>0</v>
      </c>
      <c r="Y8" s="750"/>
      <c r="Z8" s="750"/>
      <c r="AA8" s="258"/>
      <c r="AB8" s="258"/>
      <c r="AD8" s="259">
        <f>SUM('Pop.Alvo'!BL66:BT67)</f>
        <v>43</v>
      </c>
      <c r="AE8" s="260">
        <f>'Pop.Alvo'!BJ68</f>
        <v>14.2755</v>
      </c>
      <c r="AF8" s="258"/>
      <c r="AG8" s="258"/>
      <c r="AI8" s="260">
        <f>SUM('Pop.Alvo'!BL54:BT55)</f>
        <v>15</v>
      </c>
      <c r="AJ8" s="260">
        <f>SUM('Pop.Alvo'!BL56:BT57)</f>
        <v>6</v>
      </c>
      <c r="AK8" s="258"/>
      <c r="AL8" s="49"/>
      <c r="AM8" s="239"/>
    </row>
    <row r="9" spans="2:22" s="98" customFormat="1" ht="18" customHeight="1">
      <c r="B9" s="241"/>
      <c r="C9" s="246"/>
      <c r="D9" s="241"/>
      <c r="E9" s="241"/>
      <c r="F9" s="241"/>
      <c r="G9" s="241"/>
      <c r="H9" s="241"/>
      <c r="I9" s="241"/>
      <c r="J9" s="241"/>
      <c r="K9" s="241"/>
      <c r="L9" s="256"/>
      <c r="M9" s="241"/>
      <c r="N9" s="241"/>
      <c r="O9" s="241"/>
      <c r="P9" s="257"/>
      <c r="Q9" s="257"/>
      <c r="R9" s="257"/>
      <c r="S9" s="257"/>
      <c r="T9" s="257"/>
      <c r="V9" s="245"/>
    </row>
    <row r="10" spans="3:38" s="98" customFormat="1" ht="24.75" customHeight="1">
      <c r="C10" s="246"/>
      <c r="D10" s="241"/>
      <c r="E10" s="241"/>
      <c r="F10" s="241"/>
      <c r="G10" s="241"/>
      <c r="H10" s="241"/>
      <c r="I10" s="241"/>
      <c r="J10" s="241"/>
      <c r="K10" s="241"/>
      <c r="L10" s="256"/>
      <c r="M10" s="241"/>
      <c r="N10" s="241"/>
      <c r="O10" s="241"/>
      <c r="P10" s="257"/>
      <c r="Q10" s="257"/>
      <c r="R10" s="257"/>
      <c r="S10" s="257"/>
      <c r="T10" s="257"/>
      <c r="V10" s="245"/>
      <c r="X10" s="751" t="s">
        <v>676</v>
      </c>
      <c r="Y10" s="751"/>
      <c r="Z10" s="751"/>
      <c r="AA10" s="261"/>
      <c r="AB10" s="241"/>
      <c r="AD10" s="751" t="s">
        <v>676</v>
      </c>
      <c r="AE10" s="751"/>
      <c r="AF10" s="261"/>
      <c r="AG10" s="257"/>
      <c r="AI10" s="751" t="s">
        <v>676</v>
      </c>
      <c r="AJ10" s="751"/>
      <c r="AK10" s="261"/>
      <c r="AL10" s="49"/>
    </row>
    <row r="11" spans="2:38" s="98" customFormat="1" ht="9.75" customHeight="1">
      <c r="B11" s="241"/>
      <c r="C11" s="246"/>
      <c r="D11" s="241"/>
      <c r="E11" s="241"/>
      <c r="F11" s="241"/>
      <c r="G11" s="241"/>
      <c r="H11" s="241"/>
      <c r="I11" s="241"/>
      <c r="J11" s="241"/>
      <c r="K11" s="241"/>
      <c r="L11" s="256"/>
      <c r="M11" s="241"/>
      <c r="N11" s="241"/>
      <c r="O11" s="241"/>
      <c r="P11" s="257"/>
      <c r="Q11" s="257"/>
      <c r="R11" s="257"/>
      <c r="S11" s="257"/>
      <c r="T11" s="257"/>
      <c r="V11" s="245"/>
      <c r="W11" s="96"/>
      <c r="X11" s="241"/>
      <c r="Y11" s="241"/>
      <c r="Z11" s="241"/>
      <c r="AA11" s="241"/>
      <c r="AB11" s="241"/>
      <c r="AC11" s="241"/>
      <c r="AD11" s="256"/>
      <c r="AE11" s="241"/>
      <c r="AF11" s="241"/>
      <c r="AG11" s="257"/>
      <c r="AH11" s="257"/>
      <c r="AI11" s="257"/>
      <c r="AJ11" s="257"/>
      <c r="AK11" s="241"/>
      <c r="AL11" s="49"/>
    </row>
    <row r="12" spans="2:39" s="262" customFormat="1" ht="24.75" customHeight="1">
      <c r="B12" s="263" t="s">
        <v>677</v>
      </c>
      <c r="C12" s="264"/>
      <c r="D12" s="265">
        <v>1</v>
      </c>
      <c r="E12" s="266">
        <f aca="true" t="shared" si="0" ref="E12:E19">D12</f>
        <v>1</v>
      </c>
      <c r="F12" s="267"/>
      <c r="G12" s="268">
        <f aca="true" t="shared" si="1" ref="G12:G19">F12</f>
        <v>0</v>
      </c>
      <c r="H12" s="267">
        <v>1</v>
      </c>
      <c r="I12" s="269">
        <f aca="true" t="shared" si="2" ref="I12:I19">H12</f>
        <v>1</v>
      </c>
      <c r="J12" s="270">
        <f aca="true" t="shared" si="3" ref="J12:J20">SUM(E12,G12,I12)</f>
        <v>2</v>
      </c>
      <c r="K12" s="271"/>
      <c r="L12" s="272"/>
      <c r="M12" s="266"/>
      <c r="N12" s="273"/>
      <c r="O12" s="274"/>
      <c r="P12" s="271"/>
      <c r="Q12" s="272"/>
      <c r="R12" s="266"/>
      <c r="S12" s="273"/>
      <c r="T12" s="274"/>
      <c r="V12" s="275"/>
      <c r="W12" s="276">
        <f aca="true" t="shared" si="4" ref="W12:W20">$AA$10</f>
        <v>0</v>
      </c>
      <c r="X12" s="272">
        <f aca="true" t="shared" si="5" ref="X12:X20">$X$8*E12*W12</f>
        <v>0</v>
      </c>
      <c r="Y12" s="277">
        <f aca="true" t="shared" si="6" ref="Y12:Y20">$X$8*G12*W12</f>
        <v>0</v>
      </c>
      <c r="Z12" s="277">
        <f aca="true" t="shared" si="7" ref="Z12:Z20">$X$8*I12*W12</f>
        <v>0</v>
      </c>
      <c r="AA12" s="278">
        <f aca="true" t="shared" si="8" ref="AA12:AA20">SUM(X12,Y12,Z12)</f>
        <v>0</v>
      </c>
      <c r="AB12" s="271"/>
      <c r="AC12" s="276">
        <f aca="true" t="shared" si="9" ref="AC12:AC20">$AF$10</f>
        <v>0</v>
      </c>
      <c r="AD12" s="272">
        <f aca="true" t="shared" si="10" ref="AD12:AD19">$AD$8*M12*AC12</f>
        <v>0</v>
      </c>
      <c r="AE12" s="277">
        <f aca="true" t="shared" si="11" ref="AE12:AE19">$AE$8*O12*AC12</f>
        <v>0</v>
      </c>
      <c r="AF12" s="278">
        <f aca="true" t="shared" si="12" ref="AF12:AF20">SUM(AD12:AE12)</f>
        <v>0</v>
      </c>
      <c r="AG12" s="271"/>
      <c r="AH12" s="276">
        <f aca="true" t="shared" si="13" ref="AH12:AH20">$AK$10</f>
        <v>0</v>
      </c>
      <c r="AI12" s="272">
        <f aca="true" t="shared" si="14" ref="AI12:AI20">$AI$8*R12*AH12</f>
        <v>0</v>
      </c>
      <c r="AJ12" s="277">
        <f aca="true" t="shared" si="15" ref="AJ12:AJ20">$AJ$8*T12*AH12</f>
        <v>0</v>
      </c>
      <c r="AK12" s="278">
        <f aca="true" t="shared" si="16" ref="AK12:AK20">SUM(AI12:AJ12)</f>
        <v>0</v>
      </c>
      <c r="AL12" s="279"/>
      <c r="AM12" s="280">
        <f aca="true" t="shared" si="17" ref="AM12:AM20">SUM(AA12,AF12,AK12)</f>
        <v>0</v>
      </c>
    </row>
    <row r="13" spans="2:39" s="262" customFormat="1" ht="24.75" customHeight="1">
      <c r="B13" s="281" t="s">
        <v>678</v>
      </c>
      <c r="C13" s="264"/>
      <c r="D13" s="282">
        <v>1</v>
      </c>
      <c r="E13" s="266">
        <f t="shared" si="0"/>
        <v>1</v>
      </c>
      <c r="F13" s="283"/>
      <c r="G13" s="268">
        <f t="shared" si="1"/>
        <v>0</v>
      </c>
      <c r="H13" s="283"/>
      <c r="I13" s="269">
        <f t="shared" si="2"/>
        <v>0</v>
      </c>
      <c r="J13" s="270">
        <f t="shared" si="3"/>
        <v>1</v>
      </c>
      <c r="K13" s="271"/>
      <c r="L13" s="284"/>
      <c r="M13" s="285"/>
      <c r="N13" s="286"/>
      <c r="O13" s="287"/>
      <c r="P13" s="271"/>
      <c r="Q13" s="282"/>
      <c r="R13" s="285"/>
      <c r="S13" s="286"/>
      <c r="T13" s="287"/>
      <c r="V13" s="275"/>
      <c r="W13" s="288">
        <f t="shared" si="4"/>
        <v>0</v>
      </c>
      <c r="X13" s="284">
        <f t="shared" si="5"/>
        <v>0</v>
      </c>
      <c r="Y13" s="277">
        <f t="shared" si="6"/>
        <v>0</v>
      </c>
      <c r="Z13" s="277">
        <f t="shared" si="7"/>
        <v>0</v>
      </c>
      <c r="AA13" s="278">
        <f t="shared" si="8"/>
        <v>0</v>
      </c>
      <c r="AB13" s="271"/>
      <c r="AC13" s="288">
        <f t="shared" si="9"/>
        <v>0</v>
      </c>
      <c r="AD13" s="284">
        <f t="shared" si="10"/>
        <v>0</v>
      </c>
      <c r="AE13" s="277">
        <f t="shared" si="11"/>
        <v>0</v>
      </c>
      <c r="AF13" s="278">
        <f t="shared" si="12"/>
        <v>0</v>
      </c>
      <c r="AG13" s="271"/>
      <c r="AH13" s="288">
        <f t="shared" si="13"/>
        <v>0</v>
      </c>
      <c r="AI13" s="284">
        <f t="shared" si="14"/>
        <v>0</v>
      </c>
      <c r="AJ13" s="277">
        <f t="shared" si="15"/>
        <v>0</v>
      </c>
      <c r="AK13" s="278">
        <f t="shared" si="16"/>
        <v>0</v>
      </c>
      <c r="AL13" s="279"/>
      <c r="AM13" s="289">
        <f t="shared" si="17"/>
        <v>0</v>
      </c>
    </row>
    <row r="14" spans="2:39" s="262" customFormat="1" ht="24.75" customHeight="1">
      <c r="B14" s="281" t="s">
        <v>679</v>
      </c>
      <c r="C14" s="264"/>
      <c r="D14" s="282">
        <v>1</v>
      </c>
      <c r="E14" s="266">
        <f t="shared" si="0"/>
        <v>1</v>
      </c>
      <c r="F14" s="283"/>
      <c r="G14" s="268">
        <f t="shared" si="1"/>
        <v>0</v>
      </c>
      <c r="H14" s="283"/>
      <c r="I14" s="269">
        <f t="shared" si="2"/>
        <v>0</v>
      </c>
      <c r="J14" s="270">
        <f t="shared" si="3"/>
        <v>1</v>
      </c>
      <c r="K14" s="271"/>
      <c r="L14" s="284"/>
      <c r="M14" s="285"/>
      <c r="N14" s="286"/>
      <c r="O14" s="287"/>
      <c r="P14" s="271"/>
      <c r="Q14" s="282"/>
      <c r="R14" s="285"/>
      <c r="S14" s="286"/>
      <c r="T14" s="287"/>
      <c r="V14" s="275"/>
      <c r="W14" s="288">
        <f t="shared" si="4"/>
        <v>0</v>
      </c>
      <c r="X14" s="284">
        <f t="shared" si="5"/>
        <v>0</v>
      </c>
      <c r="Y14" s="277">
        <f t="shared" si="6"/>
        <v>0</v>
      </c>
      <c r="Z14" s="277">
        <f t="shared" si="7"/>
        <v>0</v>
      </c>
      <c r="AA14" s="278">
        <f t="shared" si="8"/>
        <v>0</v>
      </c>
      <c r="AB14" s="271"/>
      <c r="AC14" s="288">
        <f t="shared" si="9"/>
        <v>0</v>
      </c>
      <c r="AD14" s="284">
        <f t="shared" si="10"/>
        <v>0</v>
      </c>
      <c r="AE14" s="277">
        <f t="shared" si="11"/>
        <v>0</v>
      </c>
      <c r="AF14" s="278">
        <f t="shared" si="12"/>
        <v>0</v>
      </c>
      <c r="AG14" s="271"/>
      <c r="AH14" s="288">
        <f t="shared" si="13"/>
        <v>0</v>
      </c>
      <c r="AI14" s="284">
        <f t="shared" si="14"/>
        <v>0</v>
      </c>
      <c r="AJ14" s="277">
        <f t="shared" si="15"/>
        <v>0</v>
      </c>
      <c r="AK14" s="278">
        <f t="shared" si="16"/>
        <v>0</v>
      </c>
      <c r="AL14" s="279"/>
      <c r="AM14" s="289">
        <f t="shared" si="17"/>
        <v>0</v>
      </c>
    </row>
    <row r="15" spans="2:39" s="262" customFormat="1" ht="24.75" customHeight="1">
      <c r="B15" s="281" t="s">
        <v>680</v>
      </c>
      <c r="C15" s="271"/>
      <c r="D15" s="282">
        <v>1</v>
      </c>
      <c r="E15" s="266">
        <f t="shared" si="0"/>
        <v>1</v>
      </c>
      <c r="F15" s="283"/>
      <c r="G15" s="268">
        <f t="shared" si="1"/>
        <v>0</v>
      </c>
      <c r="H15" s="283"/>
      <c r="I15" s="269">
        <f t="shared" si="2"/>
        <v>0</v>
      </c>
      <c r="J15" s="270">
        <f t="shared" si="3"/>
        <v>1</v>
      </c>
      <c r="K15" s="271"/>
      <c r="L15" s="284"/>
      <c r="M15" s="285"/>
      <c r="N15" s="286"/>
      <c r="O15" s="287"/>
      <c r="P15" s="271"/>
      <c r="Q15" s="282"/>
      <c r="R15" s="285"/>
      <c r="S15" s="286"/>
      <c r="T15" s="287"/>
      <c r="V15" s="275"/>
      <c r="W15" s="288">
        <f t="shared" si="4"/>
        <v>0</v>
      </c>
      <c r="X15" s="284">
        <f t="shared" si="5"/>
        <v>0</v>
      </c>
      <c r="Y15" s="277">
        <f t="shared" si="6"/>
        <v>0</v>
      </c>
      <c r="Z15" s="277">
        <f t="shared" si="7"/>
        <v>0</v>
      </c>
      <c r="AA15" s="278">
        <f t="shared" si="8"/>
        <v>0</v>
      </c>
      <c r="AB15" s="271"/>
      <c r="AC15" s="288">
        <f t="shared" si="9"/>
        <v>0</v>
      </c>
      <c r="AD15" s="284">
        <f t="shared" si="10"/>
        <v>0</v>
      </c>
      <c r="AE15" s="277">
        <f t="shared" si="11"/>
        <v>0</v>
      </c>
      <c r="AF15" s="278">
        <f t="shared" si="12"/>
        <v>0</v>
      </c>
      <c r="AG15" s="271"/>
      <c r="AH15" s="288">
        <f t="shared" si="13"/>
        <v>0</v>
      </c>
      <c r="AI15" s="284">
        <f t="shared" si="14"/>
        <v>0</v>
      </c>
      <c r="AJ15" s="277">
        <f t="shared" si="15"/>
        <v>0</v>
      </c>
      <c r="AK15" s="278">
        <f t="shared" si="16"/>
        <v>0</v>
      </c>
      <c r="AL15" s="279"/>
      <c r="AM15" s="289">
        <f t="shared" si="17"/>
        <v>0</v>
      </c>
    </row>
    <row r="16" spans="2:39" s="262" customFormat="1" ht="24.75" customHeight="1">
      <c r="B16" s="281" t="s">
        <v>681</v>
      </c>
      <c r="C16" s="271"/>
      <c r="D16" s="282">
        <v>1</v>
      </c>
      <c r="E16" s="266">
        <f t="shared" si="0"/>
        <v>1</v>
      </c>
      <c r="F16" s="283"/>
      <c r="G16" s="268">
        <f t="shared" si="1"/>
        <v>0</v>
      </c>
      <c r="H16" s="283"/>
      <c r="I16" s="269">
        <f t="shared" si="2"/>
        <v>0</v>
      </c>
      <c r="J16" s="270">
        <f t="shared" si="3"/>
        <v>1</v>
      </c>
      <c r="K16" s="271"/>
      <c r="L16" s="284"/>
      <c r="M16" s="285"/>
      <c r="N16" s="286"/>
      <c r="O16" s="287"/>
      <c r="P16" s="271"/>
      <c r="Q16" s="282"/>
      <c r="R16" s="285"/>
      <c r="S16" s="286"/>
      <c r="T16" s="287"/>
      <c r="V16" s="275"/>
      <c r="W16" s="288">
        <f t="shared" si="4"/>
        <v>0</v>
      </c>
      <c r="X16" s="284">
        <f t="shared" si="5"/>
        <v>0</v>
      </c>
      <c r="Y16" s="277">
        <f t="shared" si="6"/>
        <v>0</v>
      </c>
      <c r="Z16" s="277">
        <f t="shared" si="7"/>
        <v>0</v>
      </c>
      <c r="AA16" s="278">
        <f t="shared" si="8"/>
        <v>0</v>
      </c>
      <c r="AB16" s="271"/>
      <c r="AC16" s="288">
        <f t="shared" si="9"/>
        <v>0</v>
      </c>
      <c r="AD16" s="284">
        <f t="shared" si="10"/>
        <v>0</v>
      </c>
      <c r="AE16" s="277">
        <f t="shared" si="11"/>
        <v>0</v>
      </c>
      <c r="AF16" s="278">
        <f t="shared" si="12"/>
        <v>0</v>
      </c>
      <c r="AG16" s="271"/>
      <c r="AH16" s="288">
        <f t="shared" si="13"/>
        <v>0</v>
      </c>
      <c r="AI16" s="284">
        <f t="shared" si="14"/>
        <v>0</v>
      </c>
      <c r="AJ16" s="277">
        <f t="shared" si="15"/>
        <v>0</v>
      </c>
      <c r="AK16" s="278">
        <f t="shared" si="16"/>
        <v>0</v>
      </c>
      <c r="AL16" s="279"/>
      <c r="AM16" s="289">
        <f t="shared" si="17"/>
        <v>0</v>
      </c>
    </row>
    <row r="17" spans="2:39" s="262" customFormat="1" ht="24.75" customHeight="1">
      <c r="B17" s="281" t="s">
        <v>682</v>
      </c>
      <c r="C17" s="271"/>
      <c r="D17" s="282"/>
      <c r="E17" s="266">
        <f t="shared" si="0"/>
        <v>0</v>
      </c>
      <c r="F17" s="283"/>
      <c r="G17" s="268">
        <f t="shared" si="1"/>
        <v>0</v>
      </c>
      <c r="H17" s="283"/>
      <c r="I17" s="269">
        <f t="shared" si="2"/>
        <v>0</v>
      </c>
      <c r="J17" s="270">
        <f t="shared" si="3"/>
        <v>0</v>
      </c>
      <c r="K17" s="271"/>
      <c r="L17" s="284"/>
      <c r="M17" s="285"/>
      <c r="N17" s="286"/>
      <c r="O17" s="287"/>
      <c r="P17" s="271"/>
      <c r="Q17" s="282" t="s">
        <v>683</v>
      </c>
      <c r="R17" s="285">
        <v>3</v>
      </c>
      <c r="S17" s="286" t="s">
        <v>684</v>
      </c>
      <c r="T17" s="287">
        <v>6</v>
      </c>
      <c r="V17" s="275"/>
      <c r="W17" s="288">
        <f t="shared" si="4"/>
        <v>0</v>
      </c>
      <c r="X17" s="284">
        <f t="shared" si="5"/>
        <v>0</v>
      </c>
      <c r="Y17" s="277">
        <f t="shared" si="6"/>
        <v>0</v>
      </c>
      <c r="Z17" s="277">
        <f t="shared" si="7"/>
        <v>0</v>
      </c>
      <c r="AA17" s="278">
        <f t="shared" si="8"/>
        <v>0</v>
      </c>
      <c r="AB17" s="271"/>
      <c r="AC17" s="288">
        <f t="shared" si="9"/>
        <v>0</v>
      </c>
      <c r="AD17" s="284">
        <f t="shared" si="10"/>
        <v>0</v>
      </c>
      <c r="AE17" s="277">
        <f t="shared" si="11"/>
        <v>0</v>
      </c>
      <c r="AF17" s="278">
        <f t="shared" si="12"/>
        <v>0</v>
      </c>
      <c r="AG17" s="271"/>
      <c r="AH17" s="288">
        <f t="shared" si="13"/>
        <v>0</v>
      </c>
      <c r="AI17" s="284">
        <f t="shared" si="14"/>
        <v>0</v>
      </c>
      <c r="AJ17" s="277">
        <f t="shared" si="15"/>
        <v>0</v>
      </c>
      <c r="AK17" s="278">
        <f t="shared" si="16"/>
        <v>0</v>
      </c>
      <c r="AL17" s="279"/>
      <c r="AM17" s="289">
        <f t="shared" si="17"/>
        <v>0</v>
      </c>
    </row>
    <row r="18" spans="2:39" s="262" customFormat="1" ht="24.75" customHeight="1">
      <c r="B18" s="281" t="s">
        <v>685</v>
      </c>
      <c r="C18" s="271"/>
      <c r="D18" s="282">
        <v>1</v>
      </c>
      <c r="E18" s="266">
        <f t="shared" si="0"/>
        <v>1</v>
      </c>
      <c r="F18" s="283"/>
      <c r="G18" s="268">
        <f t="shared" si="1"/>
        <v>0</v>
      </c>
      <c r="H18" s="283">
        <v>1</v>
      </c>
      <c r="I18" s="269">
        <f t="shared" si="2"/>
        <v>1</v>
      </c>
      <c r="J18" s="270">
        <f t="shared" si="3"/>
        <v>2</v>
      </c>
      <c r="K18" s="271"/>
      <c r="L18" s="284" t="s">
        <v>686</v>
      </c>
      <c r="M18" s="285">
        <v>1</v>
      </c>
      <c r="N18" s="286" t="s">
        <v>687</v>
      </c>
      <c r="O18" s="287">
        <v>2</v>
      </c>
      <c r="P18" s="271"/>
      <c r="Q18" s="282" t="s">
        <v>687</v>
      </c>
      <c r="R18" s="285">
        <v>2</v>
      </c>
      <c r="S18" s="286" t="s">
        <v>688</v>
      </c>
      <c r="T18" s="287">
        <v>4</v>
      </c>
      <c r="V18" s="275"/>
      <c r="W18" s="288">
        <f t="shared" si="4"/>
        <v>0</v>
      </c>
      <c r="X18" s="284">
        <f t="shared" si="5"/>
        <v>0</v>
      </c>
      <c r="Y18" s="277">
        <f t="shared" si="6"/>
        <v>0</v>
      </c>
      <c r="Z18" s="277">
        <f t="shared" si="7"/>
        <v>0</v>
      </c>
      <c r="AA18" s="278">
        <f t="shared" si="8"/>
        <v>0</v>
      </c>
      <c r="AB18" s="271"/>
      <c r="AC18" s="288">
        <f t="shared" si="9"/>
        <v>0</v>
      </c>
      <c r="AD18" s="284">
        <f t="shared" si="10"/>
        <v>0</v>
      </c>
      <c r="AE18" s="277">
        <f t="shared" si="11"/>
        <v>0</v>
      </c>
      <c r="AF18" s="278">
        <f t="shared" si="12"/>
        <v>0</v>
      </c>
      <c r="AG18" s="271"/>
      <c r="AH18" s="288">
        <f t="shared" si="13"/>
        <v>0</v>
      </c>
      <c r="AI18" s="284">
        <f t="shared" si="14"/>
        <v>0</v>
      </c>
      <c r="AJ18" s="277">
        <f t="shared" si="15"/>
        <v>0</v>
      </c>
      <c r="AK18" s="278">
        <f t="shared" si="16"/>
        <v>0</v>
      </c>
      <c r="AL18" s="279"/>
      <c r="AM18" s="289">
        <f t="shared" si="17"/>
        <v>0</v>
      </c>
    </row>
    <row r="19" spans="2:39" s="262" customFormat="1" ht="24.75" customHeight="1">
      <c r="B19" s="281" t="s">
        <v>689</v>
      </c>
      <c r="C19" s="271"/>
      <c r="D19" s="282"/>
      <c r="E19" s="266">
        <f t="shared" si="0"/>
        <v>0</v>
      </c>
      <c r="F19" s="283"/>
      <c r="G19" s="268">
        <f t="shared" si="1"/>
        <v>0</v>
      </c>
      <c r="H19" s="283"/>
      <c r="I19" s="269">
        <f t="shared" si="2"/>
        <v>0</v>
      </c>
      <c r="J19" s="270">
        <f t="shared" si="3"/>
        <v>0</v>
      </c>
      <c r="K19" s="271"/>
      <c r="L19" s="284"/>
      <c r="M19" s="285"/>
      <c r="N19" s="286"/>
      <c r="O19" s="287"/>
      <c r="P19" s="271"/>
      <c r="Q19" s="282" t="s">
        <v>687</v>
      </c>
      <c r="R19" s="285">
        <v>2</v>
      </c>
      <c r="S19" s="286" t="s">
        <v>688</v>
      </c>
      <c r="T19" s="287">
        <v>4</v>
      </c>
      <c r="V19" s="275"/>
      <c r="W19" s="288">
        <f t="shared" si="4"/>
        <v>0</v>
      </c>
      <c r="X19" s="284">
        <f t="shared" si="5"/>
        <v>0</v>
      </c>
      <c r="Y19" s="277">
        <f t="shared" si="6"/>
        <v>0</v>
      </c>
      <c r="Z19" s="277">
        <f t="shared" si="7"/>
        <v>0</v>
      </c>
      <c r="AA19" s="278">
        <f t="shared" si="8"/>
        <v>0</v>
      </c>
      <c r="AB19" s="271"/>
      <c r="AC19" s="288">
        <f t="shared" si="9"/>
        <v>0</v>
      </c>
      <c r="AD19" s="284">
        <f t="shared" si="10"/>
        <v>0</v>
      </c>
      <c r="AE19" s="277">
        <f t="shared" si="11"/>
        <v>0</v>
      </c>
      <c r="AF19" s="278">
        <f t="shared" si="12"/>
        <v>0</v>
      </c>
      <c r="AG19" s="271"/>
      <c r="AH19" s="288">
        <f t="shared" si="13"/>
        <v>0</v>
      </c>
      <c r="AI19" s="284">
        <f t="shared" si="14"/>
        <v>0</v>
      </c>
      <c r="AJ19" s="277">
        <f t="shared" si="15"/>
        <v>0</v>
      </c>
      <c r="AK19" s="278">
        <f t="shared" si="16"/>
        <v>0</v>
      </c>
      <c r="AL19" s="279"/>
      <c r="AM19" s="289">
        <f t="shared" si="17"/>
        <v>0</v>
      </c>
    </row>
    <row r="20" spans="2:39" s="262" customFormat="1" ht="9.75" customHeight="1">
      <c r="B20" s="752" t="s">
        <v>690</v>
      </c>
      <c r="C20" s="271"/>
      <c r="D20" s="753">
        <v>1</v>
      </c>
      <c r="E20" s="754">
        <f>SUM(D20)</f>
        <v>1</v>
      </c>
      <c r="F20" s="755"/>
      <c r="G20" s="754">
        <f>SUM(F20)</f>
        <v>0</v>
      </c>
      <c r="H20" s="755">
        <v>1</v>
      </c>
      <c r="I20" s="754">
        <f>SUM(H20)</f>
        <v>1</v>
      </c>
      <c r="J20" s="756">
        <f t="shared" si="3"/>
        <v>2</v>
      </c>
      <c r="K20" s="271"/>
      <c r="L20" s="757"/>
      <c r="M20" s="754"/>
      <c r="N20" s="758"/>
      <c r="O20" s="759"/>
      <c r="P20" s="271"/>
      <c r="Q20" s="291" t="s">
        <v>337</v>
      </c>
      <c r="R20" s="754">
        <f>Q21</f>
        <v>1</v>
      </c>
      <c r="S20" s="292" t="s">
        <v>337</v>
      </c>
      <c r="T20" s="763">
        <f>S21</f>
        <v>1</v>
      </c>
      <c r="V20" s="275"/>
      <c r="W20" s="762">
        <f t="shared" si="4"/>
        <v>0</v>
      </c>
      <c r="X20" s="757">
        <f t="shared" si="5"/>
        <v>0</v>
      </c>
      <c r="Y20" s="760">
        <f t="shared" si="6"/>
        <v>0</v>
      </c>
      <c r="Z20" s="760">
        <f t="shared" si="7"/>
        <v>0</v>
      </c>
      <c r="AA20" s="761">
        <f t="shared" si="8"/>
        <v>0</v>
      </c>
      <c r="AB20" s="271"/>
      <c r="AC20" s="762">
        <f t="shared" si="9"/>
        <v>0</v>
      </c>
      <c r="AD20" s="757">
        <f>$AD$8*M21*AC20</f>
        <v>0</v>
      </c>
      <c r="AE20" s="760">
        <f>$AE$8*O21*AC20</f>
        <v>0</v>
      </c>
      <c r="AF20" s="761">
        <f t="shared" si="12"/>
        <v>0</v>
      </c>
      <c r="AG20" s="271"/>
      <c r="AH20" s="762">
        <f t="shared" si="13"/>
        <v>0</v>
      </c>
      <c r="AI20" s="757">
        <f t="shared" si="14"/>
        <v>0</v>
      </c>
      <c r="AJ20" s="760">
        <f t="shared" si="15"/>
        <v>0</v>
      </c>
      <c r="AK20" s="761">
        <f t="shared" si="16"/>
        <v>0</v>
      </c>
      <c r="AL20" s="279"/>
      <c r="AM20" s="765">
        <f t="shared" si="17"/>
        <v>0</v>
      </c>
    </row>
    <row r="21" spans="2:39" s="262" customFormat="1" ht="14.25" customHeight="1">
      <c r="B21" s="752"/>
      <c r="C21" s="271"/>
      <c r="D21" s="753"/>
      <c r="E21" s="754"/>
      <c r="F21" s="755"/>
      <c r="G21" s="754"/>
      <c r="H21" s="755"/>
      <c r="I21" s="754"/>
      <c r="J21" s="756"/>
      <c r="K21" s="271"/>
      <c r="L21" s="757"/>
      <c r="M21" s="754"/>
      <c r="N21" s="758"/>
      <c r="O21" s="759"/>
      <c r="P21" s="271"/>
      <c r="Q21" s="265">
        <v>1</v>
      </c>
      <c r="R21" s="754"/>
      <c r="S21" s="273">
        <v>1</v>
      </c>
      <c r="T21" s="763"/>
      <c r="V21" s="275"/>
      <c r="W21" s="762"/>
      <c r="X21" s="757"/>
      <c r="Y21" s="760"/>
      <c r="Z21" s="760"/>
      <c r="AA21" s="761"/>
      <c r="AB21" s="271"/>
      <c r="AC21" s="762"/>
      <c r="AD21" s="757"/>
      <c r="AE21" s="760"/>
      <c r="AF21" s="761"/>
      <c r="AG21" s="271"/>
      <c r="AH21" s="762"/>
      <c r="AI21" s="757"/>
      <c r="AJ21" s="760"/>
      <c r="AK21" s="761"/>
      <c r="AL21" s="279"/>
      <c r="AM21" s="765"/>
    </row>
    <row r="22" spans="2:39" s="262" customFormat="1" ht="24.75" customHeight="1">
      <c r="B22" s="281" t="s">
        <v>691</v>
      </c>
      <c r="C22" s="264"/>
      <c r="D22" s="282"/>
      <c r="E22" s="266">
        <f>D22</f>
        <v>0</v>
      </c>
      <c r="F22" s="283"/>
      <c r="G22" s="268">
        <f>F22</f>
        <v>0</v>
      </c>
      <c r="H22" s="283"/>
      <c r="I22" s="269">
        <f>H22</f>
        <v>0</v>
      </c>
      <c r="J22" s="270">
        <f aca="true" t="shared" si="18" ref="J22:J47">SUM(E22,G22,I22)</f>
        <v>0</v>
      </c>
      <c r="K22" s="271"/>
      <c r="L22" s="284"/>
      <c r="M22" s="285"/>
      <c r="N22" s="286"/>
      <c r="O22" s="287"/>
      <c r="P22" s="271"/>
      <c r="Q22" s="282" t="s">
        <v>687</v>
      </c>
      <c r="R22" s="285">
        <v>2</v>
      </c>
      <c r="S22" s="286" t="s">
        <v>688</v>
      </c>
      <c r="T22" s="287">
        <v>4</v>
      </c>
      <c r="V22" s="275"/>
      <c r="W22" s="288">
        <f aca="true" t="shared" si="19" ref="W22:W47">$AA$10</f>
        <v>0</v>
      </c>
      <c r="X22" s="284">
        <f aca="true" t="shared" si="20" ref="X22:X47">$X$8*E22*W22</f>
        <v>0</v>
      </c>
      <c r="Y22" s="277">
        <f aca="true" t="shared" si="21" ref="Y22:Y47">$X$8*G22*W22</f>
        <v>0</v>
      </c>
      <c r="Z22" s="277">
        <f aca="true" t="shared" si="22" ref="Z22:Z47">$X$8*I22*W22</f>
        <v>0</v>
      </c>
      <c r="AA22" s="278">
        <f aca="true" t="shared" si="23" ref="AA22:AA47">SUM(X22,Y22,Z22)</f>
        <v>0</v>
      </c>
      <c r="AB22" s="271"/>
      <c r="AC22" s="288">
        <f aca="true" t="shared" si="24" ref="AC22:AC47">$AF$10</f>
        <v>0</v>
      </c>
      <c r="AD22" s="284">
        <f aca="true" t="shared" si="25" ref="AD22:AD47">$AD$8*M22*AC22</f>
        <v>0</v>
      </c>
      <c r="AE22" s="277">
        <f aca="true" t="shared" si="26" ref="AE22:AE47">$AE$8*O22*AC22</f>
        <v>0</v>
      </c>
      <c r="AF22" s="278">
        <f aca="true" t="shared" si="27" ref="AF22:AF47">SUM(AD22:AE22)</f>
        <v>0</v>
      </c>
      <c r="AG22" s="271"/>
      <c r="AH22" s="288">
        <f aca="true" t="shared" si="28" ref="AH22:AH47">$AK$10</f>
        <v>0</v>
      </c>
      <c r="AI22" s="284">
        <f aca="true" t="shared" si="29" ref="AI22:AI47">$AI$8*R22*AH22</f>
        <v>0</v>
      </c>
      <c r="AJ22" s="277">
        <f aca="true" t="shared" si="30" ref="AJ22:AJ47">$AJ$8*T22*AH22</f>
        <v>0</v>
      </c>
      <c r="AK22" s="278">
        <f aca="true" t="shared" si="31" ref="AK22:AK47">SUM(AI22:AJ22)</f>
        <v>0</v>
      </c>
      <c r="AL22" s="279"/>
      <c r="AM22" s="289">
        <f aca="true" t="shared" si="32" ref="AM22:AM47">SUM(AA22,AF22,AK22)</f>
        <v>0</v>
      </c>
    </row>
    <row r="23" spans="2:39" s="262" customFormat="1" ht="24.75" customHeight="1">
      <c r="B23" s="281" t="s">
        <v>692</v>
      </c>
      <c r="C23" s="271"/>
      <c r="D23" s="282"/>
      <c r="E23" s="266">
        <f>D23</f>
        <v>0</v>
      </c>
      <c r="F23" s="283"/>
      <c r="G23" s="268">
        <f>F23</f>
        <v>0</v>
      </c>
      <c r="H23" s="283"/>
      <c r="I23" s="269">
        <f>H23</f>
        <v>0</v>
      </c>
      <c r="J23" s="270">
        <f t="shared" si="18"/>
        <v>0</v>
      </c>
      <c r="K23" s="271"/>
      <c r="L23" s="284" t="s">
        <v>686</v>
      </c>
      <c r="M23" s="285">
        <v>1</v>
      </c>
      <c r="N23" s="286" t="s">
        <v>687</v>
      </c>
      <c r="O23" s="287">
        <v>2</v>
      </c>
      <c r="P23" s="271"/>
      <c r="Q23" s="282" t="s">
        <v>686</v>
      </c>
      <c r="R23" s="285">
        <v>1</v>
      </c>
      <c r="S23" s="286" t="s">
        <v>687</v>
      </c>
      <c r="T23" s="287">
        <v>2</v>
      </c>
      <c r="V23" s="275"/>
      <c r="W23" s="288">
        <f t="shared" si="19"/>
        <v>0</v>
      </c>
      <c r="X23" s="284">
        <f t="shared" si="20"/>
        <v>0</v>
      </c>
      <c r="Y23" s="277">
        <f t="shared" si="21"/>
        <v>0</v>
      </c>
      <c r="Z23" s="277">
        <f t="shared" si="22"/>
        <v>0</v>
      </c>
      <c r="AA23" s="278">
        <f t="shared" si="23"/>
        <v>0</v>
      </c>
      <c r="AB23" s="271"/>
      <c r="AC23" s="288">
        <f t="shared" si="24"/>
        <v>0</v>
      </c>
      <c r="AD23" s="284">
        <f t="shared" si="25"/>
        <v>0</v>
      </c>
      <c r="AE23" s="277">
        <f t="shared" si="26"/>
        <v>0</v>
      </c>
      <c r="AF23" s="278">
        <f t="shared" si="27"/>
        <v>0</v>
      </c>
      <c r="AG23" s="271"/>
      <c r="AH23" s="288">
        <f t="shared" si="28"/>
        <v>0</v>
      </c>
      <c r="AI23" s="284">
        <f t="shared" si="29"/>
        <v>0</v>
      </c>
      <c r="AJ23" s="277">
        <f t="shared" si="30"/>
        <v>0</v>
      </c>
      <c r="AK23" s="278">
        <f t="shared" si="31"/>
        <v>0</v>
      </c>
      <c r="AL23" s="279"/>
      <c r="AM23" s="289">
        <f t="shared" si="32"/>
        <v>0</v>
      </c>
    </row>
    <row r="24" spans="2:39" s="262" customFormat="1" ht="24.75" customHeight="1">
      <c r="B24" s="281" t="s">
        <v>693</v>
      </c>
      <c r="C24" s="271"/>
      <c r="D24" s="282"/>
      <c r="E24" s="266"/>
      <c r="F24" s="283"/>
      <c r="G24" s="268"/>
      <c r="H24" s="283"/>
      <c r="I24" s="269"/>
      <c r="J24" s="270">
        <f t="shared" si="18"/>
        <v>0</v>
      </c>
      <c r="K24" s="271"/>
      <c r="L24" s="284" t="s">
        <v>686</v>
      </c>
      <c r="M24" s="285">
        <v>1</v>
      </c>
      <c r="N24" s="286" t="s">
        <v>686</v>
      </c>
      <c r="O24" s="287">
        <v>1</v>
      </c>
      <c r="P24" s="271"/>
      <c r="Q24" s="282"/>
      <c r="R24" s="285"/>
      <c r="S24" s="286"/>
      <c r="T24" s="287"/>
      <c r="V24" s="275"/>
      <c r="W24" s="288">
        <f t="shared" si="19"/>
        <v>0</v>
      </c>
      <c r="X24" s="284">
        <f t="shared" si="20"/>
        <v>0</v>
      </c>
      <c r="Y24" s="277">
        <f t="shared" si="21"/>
        <v>0</v>
      </c>
      <c r="Z24" s="277">
        <f t="shared" si="22"/>
        <v>0</v>
      </c>
      <c r="AA24" s="278">
        <f t="shared" si="23"/>
        <v>0</v>
      </c>
      <c r="AB24" s="271"/>
      <c r="AC24" s="288">
        <f t="shared" si="24"/>
        <v>0</v>
      </c>
      <c r="AD24" s="284">
        <f t="shared" si="25"/>
        <v>0</v>
      </c>
      <c r="AE24" s="277">
        <f t="shared" si="26"/>
        <v>0</v>
      </c>
      <c r="AF24" s="278">
        <f t="shared" si="27"/>
        <v>0</v>
      </c>
      <c r="AG24" s="271"/>
      <c r="AH24" s="288">
        <f t="shared" si="28"/>
        <v>0</v>
      </c>
      <c r="AI24" s="284">
        <f t="shared" si="29"/>
        <v>0</v>
      </c>
      <c r="AJ24" s="277">
        <f t="shared" si="30"/>
        <v>0</v>
      </c>
      <c r="AK24" s="278">
        <f t="shared" si="31"/>
        <v>0</v>
      </c>
      <c r="AL24" s="279"/>
      <c r="AM24" s="289">
        <f t="shared" si="32"/>
        <v>0</v>
      </c>
    </row>
    <row r="25" spans="2:39" s="262" customFormat="1" ht="24.75" customHeight="1">
      <c r="B25" s="281" t="s">
        <v>694</v>
      </c>
      <c r="C25" s="271"/>
      <c r="D25" s="282"/>
      <c r="E25" s="266">
        <f>D25</f>
        <v>0</v>
      </c>
      <c r="F25" s="283"/>
      <c r="G25" s="268">
        <f>F25</f>
        <v>0</v>
      </c>
      <c r="H25" s="283"/>
      <c r="I25" s="269">
        <f>H25</f>
        <v>0</v>
      </c>
      <c r="J25" s="270">
        <f t="shared" si="18"/>
        <v>0</v>
      </c>
      <c r="K25" s="271"/>
      <c r="L25" s="284" t="s">
        <v>686</v>
      </c>
      <c r="M25" s="285">
        <v>1</v>
      </c>
      <c r="N25" s="286" t="s">
        <v>687</v>
      </c>
      <c r="O25" s="287">
        <v>2</v>
      </c>
      <c r="P25" s="271"/>
      <c r="Q25" s="282"/>
      <c r="R25" s="285"/>
      <c r="S25" s="286"/>
      <c r="T25" s="287"/>
      <c r="V25" s="275"/>
      <c r="W25" s="288">
        <f t="shared" si="19"/>
        <v>0</v>
      </c>
      <c r="X25" s="284">
        <f t="shared" si="20"/>
        <v>0</v>
      </c>
      <c r="Y25" s="277">
        <f t="shared" si="21"/>
        <v>0</v>
      </c>
      <c r="Z25" s="277">
        <f t="shared" si="22"/>
        <v>0</v>
      </c>
      <c r="AA25" s="278">
        <f t="shared" si="23"/>
        <v>0</v>
      </c>
      <c r="AB25" s="271"/>
      <c r="AC25" s="288">
        <f t="shared" si="24"/>
        <v>0</v>
      </c>
      <c r="AD25" s="284">
        <f t="shared" si="25"/>
        <v>0</v>
      </c>
      <c r="AE25" s="277">
        <f t="shared" si="26"/>
        <v>0</v>
      </c>
      <c r="AF25" s="278">
        <f t="shared" si="27"/>
        <v>0</v>
      </c>
      <c r="AG25" s="271"/>
      <c r="AH25" s="288">
        <f t="shared" si="28"/>
        <v>0</v>
      </c>
      <c r="AI25" s="284">
        <f t="shared" si="29"/>
        <v>0</v>
      </c>
      <c r="AJ25" s="277">
        <f t="shared" si="30"/>
        <v>0</v>
      </c>
      <c r="AK25" s="278">
        <f t="shared" si="31"/>
        <v>0</v>
      </c>
      <c r="AL25" s="279"/>
      <c r="AM25" s="289">
        <f t="shared" si="32"/>
        <v>0</v>
      </c>
    </row>
    <row r="26" spans="2:39" s="262" customFormat="1" ht="24.75" customHeight="1">
      <c r="B26" s="281" t="s">
        <v>695</v>
      </c>
      <c r="C26" s="271"/>
      <c r="D26" s="282"/>
      <c r="E26" s="266"/>
      <c r="F26" s="283"/>
      <c r="G26" s="268"/>
      <c r="H26" s="283"/>
      <c r="I26" s="269"/>
      <c r="J26" s="270">
        <f t="shared" si="18"/>
        <v>0</v>
      </c>
      <c r="K26" s="271"/>
      <c r="L26" s="284" t="s">
        <v>686</v>
      </c>
      <c r="M26" s="285">
        <v>1</v>
      </c>
      <c r="N26" s="286" t="s">
        <v>687</v>
      </c>
      <c r="O26" s="287">
        <v>2</v>
      </c>
      <c r="P26" s="271"/>
      <c r="Q26" s="282"/>
      <c r="R26" s="285"/>
      <c r="S26" s="286"/>
      <c r="T26" s="287"/>
      <c r="V26" s="275"/>
      <c r="W26" s="288">
        <f t="shared" si="19"/>
        <v>0</v>
      </c>
      <c r="X26" s="284">
        <f t="shared" si="20"/>
        <v>0</v>
      </c>
      <c r="Y26" s="277">
        <f t="shared" si="21"/>
        <v>0</v>
      </c>
      <c r="Z26" s="277">
        <f t="shared" si="22"/>
        <v>0</v>
      </c>
      <c r="AA26" s="278">
        <f t="shared" si="23"/>
        <v>0</v>
      </c>
      <c r="AB26" s="271"/>
      <c r="AC26" s="288">
        <f t="shared" si="24"/>
        <v>0</v>
      </c>
      <c r="AD26" s="284">
        <f t="shared" si="25"/>
        <v>0</v>
      </c>
      <c r="AE26" s="277">
        <f t="shared" si="26"/>
        <v>0</v>
      </c>
      <c r="AF26" s="278">
        <f t="shared" si="27"/>
        <v>0</v>
      </c>
      <c r="AG26" s="271"/>
      <c r="AH26" s="288">
        <f t="shared" si="28"/>
        <v>0</v>
      </c>
      <c r="AI26" s="284">
        <f t="shared" si="29"/>
        <v>0</v>
      </c>
      <c r="AJ26" s="277">
        <f t="shared" si="30"/>
        <v>0</v>
      </c>
      <c r="AK26" s="278">
        <f t="shared" si="31"/>
        <v>0</v>
      </c>
      <c r="AL26" s="279"/>
      <c r="AM26" s="289">
        <f t="shared" si="32"/>
        <v>0</v>
      </c>
    </row>
    <row r="27" spans="2:39" s="262" customFormat="1" ht="24.75" customHeight="1">
      <c r="B27" s="281" t="s">
        <v>696</v>
      </c>
      <c r="C27" s="271"/>
      <c r="D27" s="282"/>
      <c r="E27" s="266">
        <f>D27</f>
        <v>0</v>
      </c>
      <c r="F27" s="283"/>
      <c r="G27" s="268">
        <f>F27</f>
        <v>0</v>
      </c>
      <c r="H27" s="283"/>
      <c r="I27" s="269">
        <f>H27</f>
        <v>0</v>
      </c>
      <c r="J27" s="270">
        <f t="shared" si="18"/>
        <v>0</v>
      </c>
      <c r="K27" s="271"/>
      <c r="L27" s="284" t="s">
        <v>686</v>
      </c>
      <c r="M27" s="285">
        <v>1</v>
      </c>
      <c r="N27" s="286" t="s">
        <v>687</v>
      </c>
      <c r="O27" s="287">
        <v>2</v>
      </c>
      <c r="P27" s="271"/>
      <c r="Q27" s="284" t="s">
        <v>686</v>
      </c>
      <c r="R27" s="285">
        <v>1</v>
      </c>
      <c r="S27" s="286" t="s">
        <v>687</v>
      </c>
      <c r="T27" s="287">
        <v>2</v>
      </c>
      <c r="V27" s="275"/>
      <c r="W27" s="288">
        <f t="shared" si="19"/>
        <v>0</v>
      </c>
      <c r="X27" s="284">
        <f t="shared" si="20"/>
        <v>0</v>
      </c>
      <c r="Y27" s="277">
        <f t="shared" si="21"/>
        <v>0</v>
      </c>
      <c r="Z27" s="277">
        <f t="shared" si="22"/>
        <v>0</v>
      </c>
      <c r="AA27" s="278">
        <f t="shared" si="23"/>
        <v>0</v>
      </c>
      <c r="AB27" s="271"/>
      <c r="AC27" s="288">
        <f t="shared" si="24"/>
        <v>0</v>
      </c>
      <c r="AD27" s="284">
        <f t="shared" si="25"/>
        <v>0</v>
      </c>
      <c r="AE27" s="277">
        <f t="shared" si="26"/>
        <v>0</v>
      </c>
      <c r="AF27" s="278">
        <f t="shared" si="27"/>
        <v>0</v>
      </c>
      <c r="AG27" s="271"/>
      <c r="AH27" s="288">
        <f t="shared" si="28"/>
        <v>0</v>
      </c>
      <c r="AI27" s="284">
        <f t="shared" si="29"/>
        <v>0</v>
      </c>
      <c r="AJ27" s="277">
        <f t="shared" si="30"/>
        <v>0</v>
      </c>
      <c r="AK27" s="278">
        <f t="shared" si="31"/>
        <v>0</v>
      </c>
      <c r="AL27" s="279"/>
      <c r="AM27" s="289">
        <f t="shared" si="32"/>
        <v>0</v>
      </c>
    </row>
    <row r="28" spans="2:39" s="262" customFormat="1" ht="24.75" customHeight="1">
      <c r="B28" s="281" t="s">
        <v>697</v>
      </c>
      <c r="C28" s="271"/>
      <c r="D28" s="282"/>
      <c r="E28" s="266">
        <f>D28</f>
        <v>0</v>
      </c>
      <c r="F28" s="283"/>
      <c r="G28" s="268">
        <f>F28</f>
        <v>0</v>
      </c>
      <c r="H28" s="283"/>
      <c r="I28" s="269">
        <f>H28</f>
        <v>0</v>
      </c>
      <c r="J28" s="270">
        <f t="shared" si="18"/>
        <v>0</v>
      </c>
      <c r="K28" s="271"/>
      <c r="L28" s="284" t="s">
        <v>686</v>
      </c>
      <c r="M28" s="285">
        <v>1</v>
      </c>
      <c r="N28" s="286" t="s">
        <v>687</v>
      </c>
      <c r="O28" s="287">
        <v>2</v>
      </c>
      <c r="P28" s="271"/>
      <c r="Q28" s="284" t="s">
        <v>686</v>
      </c>
      <c r="R28" s="285">
        <v>1</v>
      </c>
      <c r="S28" s="286" t="s">
        <v>687</v>
      </c>
      <c r="T28" s="287">
        <v>2</v>
      </c>
      <c r="V28" s="275"/>
      <c r="W28" s="288">
        <f t="shared" si="19"/>
        <v>0</v>
      </c>
      <c r="X28" s="284">
        <f t="shared" si="20"/>
        <v>0</v>
      </c>
      <c r="Y28" s="277">
        <f t="shared" si="21"/>
        <v>0</v>
      </c>
      <c r="Z28" s="277">
        <f t="shared" si="22"/>
        <v>0</v>
      </c>
      <c r="AA28" s="278">
        <f t="shared" si="23"/>
        <v>0</v>
      </c>
      <c r="AB28" s="271"/>
      <c r="AC28" s="288">
        <f t="shared" si="24"/>
        <v>0</v>
      </c>
      <c r="AD28" s="284">
        <f t="shared" si="25"/>
        <v>0</v>
      </c>
      <c r="AE28" s="277">
        <f t="shared" si="26"/>
        <v>0</v>
      </c>
      <c r="AF28" s="278">
        <f t="shared" si="27"/>
        <v>0</v>
      </c>
      <c r="AG28" s="271"/>
      <c r="AH28" s="288">
        <f t="shared" si="28"/>
        <v>0</v>
      </c>
      <c r="AI28" s="284">
        <f t="shared" si="29"/>
        <v>0</v>
      </c>
      <c r="AJ28" s="277">
        <f t="shared" si="30"/>
        <v>0</v>
      </c>
      <c r="AK28" s="278">
        <f t="shared" si="31"/>
        <v>0</v>
      </c>
      <c r="AL28" s="279"/>
      <c r="AM28" s="289">
        <f t="shared" si="32"/>
        <v>0</v>
      </c>
    </row>
    <row r="29" spans="2:39" s="262" customFormat="1" ht="24.75" customHeight="1">
      <c r="B29" s="281" t="s">
        <v>698</v>
      </c>
      <c r="C29" s="271"/>
      <c r="D29" s="282"/>
      <c r="E29" s="266">
        <f>D29</f>
        <v>0</v>
      </c>
      <c r="F29" s="283"/>
      <c r="G29" s="268">
        <f>F29</f>
        <v>0</v>
      </c>
      <c r="H29" s="283"/>
      <c r="I29" s="269">
        <f>H29</f>
        <v>0</v>
      </c>
      <c r="J29" s="270">
        <f t="shared" si="18"/>
        <v>0</v>
      </c>
      <c r="K29" s="271"/>
      <c r="L29" s="284" t="s">
        <v>686</v>
      </c>
      <c r="M29" s="285">
        <v>1</v>
      </c>
      <c r="N29" s="286" t="s">
        <v>687</v>
      </c>
      <c r="O29" s="287">
        <v>2</v>
      </c>
      <c r="P29" s="271"/>
      <c r="Q29" s="284" t="s">
        <v>686</v>
      </c>
      <c r="R29" s="285">
        <v>1</v>
      </c>
      <c r="S29" s="286" t="s">
        <v>687</v>
      </c>
      <c r="T29" s="287">
        <v>2</v>
      </c>
      <c r="V29" s="275"/>
      <c r="W29" s="288">
        <f t="shared" si="19"/>
        <v>0</v>
      </c>
      <c r="X29" s="284">
        <f t="shared" si="20"/>
        <v>0</v>
      </c>
      <c r="Y29" s="277">
        <f t="shared" si="21"/>
        <v>0</v>
      </c>
      <c r="Z29" s="277">
        <f t="shared" si="22"/>
        <v>0</v>
      </c>
      <c r="AA29" s="278">
        <f t="shared" si="23"/>
        <v>0</v>
      </c>
      <c r="AB29" s="271"/>
      <c r="AC29" s="288">
        <f t="shared" si="24"/>
        <v>0</v>
      </c>
      <c r="AD29" s="284">
        <f t="shared" si="25"/>
        <v>0</v>
      </c>
      <c r="AE29" s="277">
        <f t="shared" si="26"/>
        <v>0</v>
      </c>
      <c r="AF29" s="278">
        <f t="shared" si="27"/>
        <v>0</v>
      </c>
      <c r="AG29" s="271"/>
      <c r="AH29" s="288">
        <f t="shared" si="28"/>
        <v>0</v>
      </c>
      <c r="AI29" s="284">
        <f t="shared" si="29"/>
        <v>0</v>
      </c>
      <c r="AJ29" s="277">
        <f t="shared" si="30"/>
        <v>0</v>
      </c>
      <c r="AK29" s="278">
        <f t="shared" si="31"/>
        <v>0</v>
      </c>
      <c r="AL29" s="279"/>
      <c r="AM29" s="289">
        <f t="shared" si="32"/>
        <v>0</v>
      </c>
    </row>
    <row r="30" spans="2:39" s="262" customFormat="1" ht="24.75" customHeight="1">
      <c r="B30" s="281" t="s">
        <v>699</v>
      </c>
      <c r="C30" s="271"/>
      <c r="D30" s="282"/>
      <c r="E30" s="266"/>
      <c r="F30" s="283"/>
      <c r="G30" s="268"/>
      <c r="H30" s="283"/>
      <c r="I30" s="269"/>
      <c r="J30" s="270">
        <f t="shared" si="18"/>
        <v>0</v>
      </c>
      <c r="K30" s="271"/>
      <c r="L30" s="284"/>
      <c r="M30" s="285"/>
      <c r="N30" s="286"/>
      <c r="O30" s="287"/>
      <c r="P30" s="271"/>
      <c r="Q30" s="282" t="s">
        <v>686</v>
      </c>
      <c r="R30" s="285">
        <v>1</v>
      </c>
      <c r="S30" s="286" t="s">
        <v>686</v>
      </c>
      <c r="T30" s="287">
        <v>1</v>
      </c>
      <c r="V30" s="275"/>
      <c r="W30" s="288">
        <f t="shared" si="19"/>
        <v>0</v>
      </c>
      <c r="X30" s="284">
        <f t="shared" si="20"/>
        <v>0</v>
      </c>
      <c r="Y30" s="277">
        <f t="shared" si="21"/>
        <v>0</v>
      </c>
      <c r="Z30" s="277">
        <f t="shared" si="22"/>
        <v>0</v>
      </c>
      <c r="AA30" s="278">
        <f t="shared" si="23"/>
        <v>0</v>
      </c>
      <c r="AB30" s="271"/>
      <c r="AC30" s="288">
        <f t="shared" si="24"/>
        <v>0</v>
      </c>
      <c r="AD30" s="284">
        <f t="shared" si="25"/>
        <v>0</v>
      </c>
      <c r="AE30" s="277">
        <f t="shared" si="26"/>
        <v>0</v>
      </c>
      <c r="AF30" s="278">
        <f t="shared" si="27"/>
        <v>0</v>
      </c>
      <c r="AG30" s="271"/>
      <c r="AH30" s="288">
        <f t="shared" si="28"/>
        <v>0</v>
      </c>
      <c r="AI30" s="284">
        <f t="shared" si="29"/>
        <v>0</v>
      </c>
      <c r="AJ30" s="277">
        <f t="shared" si="30"/>
        <v>0</v>
      </c>
      <c r="AK30" s="278">
        <f t="shared" si="31"/>
        <v>0</v>
      </c>
      <c r="AL30" s="279"/>
      <c r="AM30" s="289">
        <f t="shared" si="32"/>
        <v>0</v>
      </c>
    </row>
    <row r="31" spans="2:39" s="262" customFormat="1" ht="24.75" customHeight="1">
      <c r="B31" s="281" t="s">
        <v>700</v>
      </c>
      <c r="C31" s="271"/>
      <c r="D31" s="282"/>
      <c r="E31" s="266"/>
      <c r="F31" s="283"/>
      <c r="G31" s="268"/>
      <c r="H31" s="283"/>
      <c r="I31" s="269"/>
      <c r="J31" s="270">
        <f t="shared" si="18"/>
        <v>0</v>
      </c>
      <c r="K31" s="271"/>
      <c r="L31" s="284"/>
      <c r="M31" s="285"/>
      <c r="N31" s="286"/>
      <c r="O31" s="287"/>
      <c r="P31" s="271"/>
      <c r="Q31" s="282" t="s">
        <v>686</v>
      </c>
      <c r="R31" s="285">
        <v>1</v>
      </c>
      <c r="S31" s="286" t="s">
        <v>686</v>
      </c>
      <c r="T31" s="287">
        <v>1</v>
      </c>
      <c r="V31" s="275"/>
      <c r="W31" s="288">
        <f t="shared" si="19"/>
        <v>0</v>
      </c>
      <c r="X31" s="284">
        <f t="shared" si="20"/>
        <v>0</v>
      </c>
      <c r="Y31" s="277">
        <f t="shared" si="21"/>
        <v>0</v>
      </c>
      <c r="Z31" s="277">
        <f t="shared" si="22"/>
        <v>0</v>
      </c>
      <c r="AA31" s="278">
        <f t="shared" si="23"/>
        <v>0</v>
      </c>
      <c r="AB31" s="271"/>
      <c r="AC31" s="288">
        <f t="shared" si="24"/>
        <v>0</v>
      </c>
      <c r="AD31" s="284">
        <f t="shared" si="25"/>
        <v>0</v>
      </c>
      <c r="AE31" s="277">
        <f t="shared" si="26"/>
        <v>0</v>
      </c>
      <c r="AF31" s="278">
        <f t="shared" si="27"/>
        <v>0</v>
      </c>
      <c r="AG31" s="271"/>
      <c r="AH31" s="288">
        <f t="shared" si="28"/>
        <v>0</v>
      </c>
      <c r="AI31" s="284">
        <f t="shared" si="29"/>
        <v>0</v>
      </c>
      <c r="AJ31" s="277">
        <f t="shared" si="30"/>
        <v>0</v>
      </c>
      <c r="AK31" s="278">
        <f t="shared" si="31"/>
        <v>0</v>
      </c>
      <c r="AL31" s="279"/>
      <c r="AM31" s="289">
        <f t="shared" si="32"/>
        <v>0</v>
      </c>
    </row>
    <row r="32" spans="2:39" s="262" customFormat="1" ht="24.75" customHeight="1">
      <c r="B32" s="281" t="s">
        <v>701</v>
      </c>
      <c r="C32" s="271"/>
      <c r="D32" s="282"/>
      <c r="E32" s="266"/>
      <c r="F32" s="283"/>
      <c r="G32" s="268"/>
      <c r="H32" s="283"/>
      <c r="I32" s="269"/>
      <c r="J32" s="270">
        <f t="shared" si="18"/>
        <v>0</v>
      </c>
      <c r="K32" s="271"/>
      <c r="L32" s="284"/>
      <c r="M32" s="285"/>
      <c r="N32" s="286"/>
      <c r="O32" s="287"/>
      <c r="P32" s="271"/>
      <c r="Q32" s="282" t="s">
        <v>686</v>
      </c>
      <c r="R32" s="285">
        <v>1</v>
      </c>
      <c r="S32" s="286" t="s">
        <v>686</v>
      </c>
      <c r="T32" s="287">
        <v>1</v>
      </c>
      <c r="V32" s="275"/>
      <c r="W32" s="288">
        <f t="shared" si="19"/>
        <v>0</v>
      </c>
      <c r="X32" s="284">
        <f t="shared" si="20"/>
        <v>0</v>
      </c>
      <c r="Y32" s="277">
        <f t="shared" si="21"/>
        <v>0</v>
      </c>
      <c r="Z32" s="277">
        <f t="shared" si="22"/>
        <v>0</v>
      </c>
      <c r="AA32" s="278">
        <f t="shared" si="23"/>
        <v>0</v>
      </c>
      <c r="AB32" s="271"/>
      <c r="AC32" s="288">
        <f t="shared" si="24"/>
        <v>0</v>
      </c>
      <c r="AD32" s="284">
        <f t="shared" si="25"/>
        <v>0</v>
      </c>
      <c r="AE32" s="277">
        <f t="shared" si="26"/>
        <v>0</v>
      </c>
      <c r="AF32" s="278">
        <f t="shared" si="27"/>
        <v>0</v>
      </c>
      <c r="AG32" s="271"/>
      <c r="AH32" s="288">
        <f t="shared" si="28"/>
        <v>0</v>
      </c>
      <c r="AI32" s="284">
        <f t="shared" si="29"/>
        <v>0</v>
      </c>
      <c r="AJ32" s="277">
        <f t="shared" si="30"/>
        <v>0</v>
      </c>
      <c r="AK32" s="278">
        <f t="shared" si="31"/>
        <v>0</v>
      </c>
      <c r="AL32" s="279"/>
      <c r="AM32" s="289">
        <f t="shared" si="32"/>
        <v>0</v>
      </c>
    </row>
    <row r="33" spans="2:39" s="262" customFormat="1" ht="24.75" customHeight="1">
      <c r="B33" s="281" t="s">
        <v>702</v>
      </c>
      <c r="C33" s="271"/>
      <c r="D33" s="282"/>
      <c r="E33" s="266"/>
      <c r="F33" s="283"/>
      <c r="G33" s="268"/>
      <c r="H33" s="283"/>
      <c r="I33" s="269"/>
      <c r="J33" s="270">
        <f t="shared" si="18"/>
        <v>0</v>
      </c>
      <c r="K33" s="271"/>
      <c r="L33" s="284"/>
      <c r="M33" s="285"/>
      <c r="N33" s="286"/>
      <c r="O33" s="287"/>
      <c r="P33" s="271"/>
      <c r="Q33" s="282" t="s">
        <v>686</v>
      </c>
      <c r="R33" s="285">
        <v>1</v>
      </c>
      <c r="S33" s="286" t="s">
        <v>686</v>
      </c>
      <c r="T33" s="287">
        <v>1</v>
      </c>
      <c r="V33" s="275"/>
      <c r="W33" s="288">
        <f t="shared" si="19"/>
        <v>0</v>
      </c>
      <c r="X33" s="284">
        <f t="shared" si="20"/>
        <v>0</v>
      </c>
      <c r="Y33" s="277">
        <f t="shared" si="21"/>
        <v>0</v>
      </c>
      <c r="Z33" s="277">
        <f t="shared" si="22"/>
        <v>0</v>
      </c>
      <c r="AA33" s="278">
        <f t="shared" si="23"/>
        <v>0</v>
      </c>
      <c r="AB33" s="271"/>
      <c r="AC33" s="288">
        <f t="shared" si="24"/>
        <v>0</v>
      </c>
      <c r="AD33" s="284">
        <f t="shared" si="25"/>
        <v>0</v>
      </c>
      <c r="AE33" s="277">
        <f t="shared" si="26"/>
        <v>0</v>
      </c>
      <c r="AF33" s="278">
        <f t="shared" si="27"/>
        <v>0</v>
      </c>
      <c r="AG33" s="271"/>
      <c r="AH33" s="288">
        <f t="shared" si="28"/>
        <v>0</v>
      </c>
      <c r="AI33" s="284">
        <f t="shared" si="29"/>
        <v>0</v>
      </c>
      <c r="AJ33" s="277">
        <f t="shared" si="30"/>
        <v>0</v>
      </c>
      <c r="AK33" s="278">
        <f t="shared" si="31"/>
        <v>0</v>
      </c>
      <c r="AL33" s="279"/>
      <c r="AM33" s="289">
        <f t="shared" si="32"/>
        <v>0</v>
      </c>
    </row>
    <row r="34" spans="2:39" s="262" customFormat="1" ht="24.75" customHeight="1">
      <c r="B34" s="281" t="s">
        <v>703</v>
      </c>
      <c r="C34" s="271"/>
      <c r="D34" s="282"/>
      <c r="E34" s="266">
        <f aca="true" t="shared" si="33" ref="E34:E47">D34</f>
        <v>0</v>
      </c>
      <c r="F34" s="283"/>
      <c r="G34" s="268">
        <f aca="true" t="shared" si="34" ref="G34:G47">F34</f>
        <v>0</v>
      </c>
      <c r="H34" s="283"/>
      <c r="I34" s="269">
        <f aca="true" t="shared" si="35" ref="I34:I47">H34</f>
        <v>0</v>
      </c>
      <c r="J34" s="270">
        <f t="shared" si="18"/>
        <v>0</v>
      </c>
      <c r="K34" s="271"/>
      <c r="L34" s="284" t="s">
        <v>686</v>
      </c>
      <c r="M34" s="285">
        <v>1</v>
      </c>
      <c r="N34" s="286" t="s">
        <v>686</v>
      </c>
      <c r="O34" s="287">
        <v>1</v>
      </c>
      <c r="P34" s="271"/>
      <c r="Q34" s="282" t="s">
        <v>686</v>
      </c>
      <c r="R34" s="285">
        <v>1</v>
      </c>
      <c r="S34" s="286" t="s">
        <v>687</v>
      </c>
      <c r="T34" s="287">
        <v>2</v>
      </c>
      <c r="V34" s="275"/>
      <c r="W34" s="288">
        <f t="shared" si="19"/>
        <v>0</v>
      </c>
      <c r="X34" s="284">
        <f t="shared" si="20"/>
        <v>0</v>
      </c>
      <c r="Y34" s="277">
        <f t="shared" si="21"/>
        <v>0</v>
      </c>
      <c r="Z34" s="277">
        <f t="shared" si="22"/>
        <v>0</v>
      </c>
      <c r="AA34" s="278">
        <f t="shared" si="23"/>
        <v>0</v>
      </c>
      <c r="AB34" s="271"/>
      <c r="AC34" s="288">
        <f t="shared" si="24"/>
        <v>0</v>
      </c>
      <c r="AD34" s="284">
        <f t="shared" si="25"/>
        <v>0</v>
      </c>
      <c r="AE34" s="277">
        <f t="shared" si="26"/>
        <v>0</v>
      </c>
      <c r="AF34" s="278">
        <f t="shared" si="27"/>
        <v>0</v>
      </c>
      <c r="AG34" s="271"/>
      <c r="AH34" s="288">
        <f t="shared" si="28"/>
        <v>0</v>
      </c>
      <c r="AI34" s="284">
        <f t="shared" si="29"/>
        <v>0</v>
      </c>
      <c r="AJ34" s="277">
        <f t="shared" si="30"/>
        <v>0</v>
      </c>
      <c r="AK34" s="278">
        <f t="shared" si="31"/>
        <v>0</v>
      </c>
      <c r="AL34" s="279"/>
      <c r="AM34" s="289">
        <f t="shared" si="32"/>
        <v>0</v>
      </c>
    </row>
    <row r="35" spans="2:39" s="262" customFormat="1" ht="24.75" customHeight="1">
      <c r="B35" s="281" t="s">
        <v>704</v>
      </c>
      <c r="C35" s="271"/>
      <c r="D35" s="282">
        <v>1</v>
      </c>
      <c r="E35" s="266">
        <f t="shared" si="33"/>
        <v>1</v>
      </c>
      <c r="F35" s="293"/>
      <c r="G35" s="268">
        <f t="shared" si="34"/>
        <v>0</v>
      </c>
      <c r="H35" s="293">
        <v>1</v>
      </c>
      <c r="I35" s="269">
        <f t="shared" si="35"/>
        <v>1</v>
      </c>
      <c r="J35" s="290">
        <f t="shared" si="18"/>
        <v>2</v>
      </c>
      <c r="K35" s="271"/>
      <c r="L35" s="294"/>
      <c r="M35" s="285"/>
      <c r="N35" s="295"/>
      <c r="O35" s="287"/>
      <c r="P35" s="271"/>
      <c r="Q35" s="296"/>
      <c r="R35" s="297"/>
      <c r="S35" s="295"/>
      <c r="T35" s="287"/>
      <c r="V35" s="275"/>
      <c r="W35" s="288">
        <f t="shared" si="19"/>
        <v>0</v>
      </c>
      <c r="X35" s="284">
        <f t="shared" si="20"/>
        <v>0</v>
      </c>
      <c r="Y35" s="277">
        <f t="shared" si="21"/>
        <v>0</v>
      </c>
      <c r="Z35" s="277">
        <f t="shared" si="22"/>
        <v>0</v>
      </c>
      <c r="AA35" s="278">
        <f t="shared" si="23"/>
        <v>0</v>
      </c>
      <c r="AB35" s="271"/>
      <c r="AC35" s="288">
        <f t="shared" si="24"/>
        <v>0</v>
      </c>
      <c r="AD35" s="284">
        <f t="shared" si="25"/>
        <v>0</v>
      </c>
      <c r="AE35" s="277">
        <f t="shared" si="26"/>
        <v>0</v>
      </c>
      <c r="AF35" s="278">
        <f t="shared" si="27"/>
        <v>0</v>
      </c>
      <c r="AG35" s="271"/>
      <c r="AH35" s="288">
        <f t="shared" si="28"/>
        <v>0</v>
      </c>
      <c r="AI35" s="284">
        <f t="shared" si="29"/>
        <v>0</v>
      </c>
      <c r="AJ35" s="277">
        <f t="shared" si="30"/>
        <v>0</v>
      </c>
      <c r="AK35" s="278">
        <f t="shared" si="31"/>
        <v>0</v>
      </c>
      <c r="AL35" s="279"/>
      <c r="AM35" s="289">
        <f t="shared" si="32"/>
        <v>0</v>
      </c>
    </row>
    <row r="36" spans="2:39" s="262" customFormat="1" ht="24.75" customHeight="1">
      <c r="B36" s="281" t="s">
        <v>705</v>
      </c>
      <c r="C36" s="271"/>
      <c r="D36" s="282">
        <v>1</v>
      </c>
      <c r="E36" s="266">
        <f t="shared" si="33"/>
        <v>1</v>
      </c>
      <c r="F36" s="293"/>
      <c r="G36" s="268">
        <f t="shared" si="34"/>
        <v>0</v>
      </c>
      <c r="H36" s="293">
        <v>1</v>
      </c>
      <c r="I36" s="269">
        <f t="shared" si="35"/>
        <v>1</v>
      </c>
      <c r="J36" s="290">
        <f t="shared" si="18"/>
        <v>2</v>
      </c>
      <c r="K36" s="271"/>
      <c r="L36" s="294"/>
      <c r="M36" s="285"/>
      <c r="N36" s="295"/>
      <c r="O36" s="287"/>
      <c r="P36" s="271"/>
      <c r="Q36" s="296"/>
      <c r="R36" s="285"/>
      <c r="S36" s="295"/>
      <c r="T36" s="287"/>
      <c r="V36" s="275"/>
      <c r="W36" s="288">
        <f t="shared" si="19"/>
        <v>0</v>
      </c>
      <c r="X36" s="284">
        <f t="shared" si="20"/>
        <v>0</v>
      </c>
      <c r="Y36" s="277">
        <f t="shared" si="21"/>
        <v>0</v>
      </c>
      <c r="Z36" s="277">
        <f t="shared" si="22"/>
        <v>0</v>
      </c>
      <c r="AA36" s="278">
        <f t="shared" si="23"/>
        <v>0</v>
      </c>
      <c r="AB36" s="271"/>
      <c r="AC36" s="288">
        <f t="shared" si="24"/>
        <v>0</v>
      </c>
      <c r="AD36" s="284">
        <f t="shared" si="25"/>
        <v>0</v>
      </c>
      <c r="AE36" s="277">
        <f t="shared" si="26"/>
        <v>0</v>
      </c>
      <c r="AF36" s="278">
        <f t="shared" si="27"/>
        <v>0</v>
      </c>
      <c r="AG36" s="271"/>
      <c r="AH36" s="288">
        <f t="shared" si="28"/>
        <v>0</v>
      </c>
      <c r="AI36" s="284">
        <f t="shared" si="29"/>
        <v>0</v>
      </c>
      <c r="AJ36" s="277">
        <f t="shared" si="30"/>
        <v>0</v>
      </c>
      <c r="AK36" s="278">
        <f t="shared" si="31"/>
        <v>0</v>
      </c>
      <c r="AL36" s="279"/>
      <c r="AM36" s="289">
        <f t="shared" si="32"/>
        <v>0</v>
      </c>
    </row>
    <row r="37" spans="2:39" s="262" customFormat="1" ht="24.75" customHeight="1">
      <c r="B37" s="281" t="s">
        <v>706</v>
      </c>
      <c r="C37" s="271"/>
      <c r="D37" s="282">
        <v>1</v>
      </c>
      <c r="E37" s="266">
        <f t="shared" si="33"/>
        <v>1</v>
      </c>
      <c r="F37" s="283">
        <v>1</v>
      </c>
      <c r="G37" s="268">
        <f t="shared" si="34"/>
        <v>1</v>
      </c>
      <c r="H37" s="283">
        <v>1</v>
      </c>
      <c r="I37" s="269">
        <f t="shared" si="35"/>
        <v>1</v>
      </c>
      <c r="J37" s="290">
        <f t="shared" si="18"/>
        <v>3</v>
      </c>
      <c r="K37" s="271"/>
      <c r="L37" s="284"/>
      <c r="M37" s="285"/>
      <c r="N37" s="286"/>
      <c r="O37" s="287"/>
      <c r="P37" s="271"/>
      <c r="Q37" s="282"/>
      <c r="R37" s="285"/>
      <c r="S37" s="286"/>
      <c r="T37" s="287"/>
      <c r="V37" s="275"/>
      <c r="W37" s="288">
        <f t="shared" si="19"/>
        <v>0</v>
      </c>
      <c r="X37" s="284">
        <f t="shared" si="20"/>
        <v>0</v>
      </c>
      <c r="Y37" s="277">
        <f t="shared" si="21"/>
        <v>0</v>
      </c>
      <c r="Z37" s="277">
        <f t="shared" si="22"/>
        <v>0</v>
      </c>
      <c r="AA37" s="278">
        <f t="shared" si="23"/>
        <v>0</v>
      </c>
      <c r="AB37" s="271"/>
      <c r="AC37" s="288">
        <f t="shared" si="24"/>
        <v>0</v>
      </c>
      <c r="AD37" s="284">
        <f t="shared" si="25"/>
        <v>0</v>
      </c>
      <c r="AE37" s="277">
        <f t="shared" si="26"/>
        <v>0</v>
      </c>
      <c r="AF37" s="278">
        <f t="shared" si="27"/>
        <v>0</v>
      </c>
      <c r="AG37" s="271"/>
      <c r="AH37" s="288">
        <f t="shared" si="28"/>
        <v>0</v>
      </c>
      <c r="AI37" s="284">
        <f t="shared" si="29"/>
        <v>0</v>
      </c>
      <c r="AJ37" s="277">
        <f t="shared" si="30"/>
        <v>0</v>
      </c>
      <c r="AK37" s="278">
        <f t="shared" si="31"/>
        <v>0</v>
      </c>
      <c r="AL37" s="279"/>
      <c r="AM37" s="289">
        <f t="shared" si="32"/>
        <v>0</v>
      </c>
    </row>
    <row r="38" spans="2:39" s="262" customFormat="1" ht="24.75" customHeight="1">
      <c r="B38" s="281" t="s">
        <v>707</v>
      </c>
      <c r="C38" s="271"/>
      <c r="D38" s="282">
        <v>1</v>
      </c>
      <c r="E38" s="266">
        <f t="shared" si="33"/>
        <v>1</v>
      </c>
      <c r="F38" s="283">
        <v>1</v>
      </c>
      <c r="G38" s="268">
        <f t="shared" si="34"/>
        <v>1</v>
      </c>
      <c r="H38" s="283">
        <v>1</v>
      </c>
      <c r="I38" s="269">
        <f t="shared" si="35"/>
        <v>1</v>
      </c>
      <c r="J38" s="290">
        <f t="shared" si="18"/>
        <v>3</v>
      </c>
      <c r="K38" s="271"/>
      <c r="L38" s="284"/>
      <c r="M38" s="285"/>
      <c r="N38" s="286"/>
      <c r="O38" s="287"/>
      <c r="P38" s="271"/>
      <c r="Q38" s="282"/>
      <c r="R38" s="285"/>
      <c r="S38" s="286"/>
      <c r="T38" s="287"/>
      <c r="V38" s="275"/>
      <c r="W38" s="288">
        <f t="shared" si="19"/>
        <v>0</v>
      </c>
      <c r="X38" s="284">
        <f t="shared" si="20"/>
        <v>0</v>
      </c>
      <c r="Y38" s="277">
        <f t="shared" si="21"/>
        <v>0</v>
      </c>
      <c r="Z38" s="277">
        <f t="shared" si="22"/>
        <v>0</v>
      </c>
      <c r="AA38" s="278">
        <f t="shared" si="23"/>
        <v>0</v>
      </c>
      <c r="AB38" s="271"/>
      <c r="AC38" s="288">
        <f t="shared" si="24"/>
        <v>0</v>
      </c>
      <c r="AD38" s="284">
        <f t="shared" si="25"/>
        <v>0</v>
      </c>
      <c r="AE38" s="277">
        <f t="shared" si="26"/>
        <v>0</v>
      </c>
      <c r="AF38" s="278">
        <f t="shared" si="27"/>
        <v>0</v>
      </c>
      <c r="AG38" s="271"/>
      <c r="AH38" s="288">
        <f t="shared" si="28"/>
        <v>0</v>
      </c>
      <c r="AI38" s="284">
        <f t="shared" si="29"/>
        <v>0</v>
      </c>
      <c r="AJ38" s="277">
        <f t="shared" si="30"/>
        <v>0</v>
      </c>
      <c r="AK38" s="278">
        <f t="shared" si="31"/>
        <v>0</v>
      </c>
      <c r="AL38" s="279"/>
      <c r="AM38" s="289">
        <f t="shared" si="32"/>
        <v>0</v>
      </c>
    </row>
    <row r="39" spans="2:39" s="262" customFormat="1" ht="24.75" customHeight="1">
      <c r="B39" s="281" t="s">
        <v>708</v>
      </c>
      <c r="C39" s="271"/>
      <c r="D39" s="282">
        <v>1</v>
      </c>
      <c r="E39" s="266">
        <f t="shared" si="33"/>
        <v>1</v>
      </c>
      <c r="F39" s="283"/>
      <c r="G39" s="268">
        <f t="shared" si="34"/>
        <v>0</v>
      </c>
      <c r="H39" s="283"/>
      <c r="I39" s="269">
        <f t="shared" si="35"/>
        <v>0</v>
      </c>
      <c r="J39" s="290">
        <f t="shared" si="18"/>
        <v>1</v>
      </c>
      <c r="K39" s="271"/>
      <c r="L39" s="284"/>
      <c r="M39" s="285"/>
      <c r="N39" s="286"/>
      <c r="O39" s="287"/>
      <c r="P39" s="271"/>
      <c r="Q39" s="282"/>
      <c r="R39" s="285"/>
      <c r="S39" s="286"/>
      <c r="T39" s="287"/>
      <c r="V39" s="275"/>
      <c r="W39" s="288">
        <f t="shared" si="19"/>
        <v>0</v>
      </c>
      <c r="X39" s="284">
        <f t="shared" si="20"/>
        <v>0</v>
      </c>
      <c r="Y39" s="277">
        <f t="shared" si="21"/>
        <v>0</v>
      </c>
      <c r="Z39" s="277">
        <f t="shared" si="22"/>
        <v>0</v>
      </c>
      <c r="AA39" s="278">
        <f t="shared" si="23"/>
        <v>0</v>
      </c>
      <c r="AB39" s="271"/>
      <c r="AC39" s="288">
        <f t="shared" si="24"/>
        <v>0</v>
      </c>
      <c r="AD39" s="284">
        <f t="shared" si="25"/>
        <v>0</v>
      </c>
      <c r="AE39" s="277">
        <f t="shared" si="26"/>
        <v>0</v>
      </c>
      <c r="AF39" s="278">
        <f t="shared" si="27"/>
        <v>0</v>
      </c>
      <c r="AG39" s="271"/>
      <c r="AH39" s="288">
        <f t="shared" si="28"/>
        <v>0</v>
      </c>
      <c r="AI39" s="284">
        <f t="shared" si="29"/>
        <v>0</v>
      </c>
      <c r="AJ39" s="277">
        <f t="shared" si="30"/>
        <v>0</v>
      </c>
      <c r="AK39" s="278">
        <f t="shared" si="31"/>
        <v>0</v>
      </c>
      <c r="AL39" s="279"/>
      <c r="AM39" s="289">
        <f t="shared" si="32"/>
        <v>0</v>
      </c>
    </row>
    <row r="40" spans="2:39" s="262" customFormat="1" ht="24.75" customHeight="1">
      <c r="B40" s="281" t="s">
        <v>709</v>
      </c>
      <c r="C40" s="271"/>
      <c r="D40" s="282">
        <v>1</v>
      </c>
      <c r="E40" s="266">
        <f t="shared" si="33"/>
        <v>1</v>
      </c>
      <c r="F40" s="283"/>
      <c r="G40" s="268">
        <f t="shared" si="34"/>
        <v>0</v>
      </c>
      <c r="H40" s="283"/>
      <c r="I40" s="269">
        <f t="shared" si="35"/>
        <v>0</v>
      </c>
      <c r="J40" s="290">
        <f t="shared" si="18"/>
        <v>1</v>
      </c>
      <c r="K40" s="271"/>
      <c r="L40" s="284" t="s">
        <v>686</v>
      </c>
      <c r="M40" s="285">
        <v>1</v>
      </c>
      <c r="N40" s="286" t="s">
        <v>687</v>
      </c>
      <c r="O40" s="287">
        <v>2</v>
      </c>
      <c r="P40" s="271"/>
      <c r="Q40" s="284" t="s">
        <v>686</v>
      </c>
      <c r="R40" s="285">
        <v>1</v>
      </c>
      <c r="S40" s="286" t="s">
        <v>687</v>
      </c>
      <c r="T40" s="287">
        <v>2</v>
      </c>
      <c r="V40" s="275"/>
      <c r="W40" s="288">
        <f t="shared" si="19"/>
        <v>0</v>
      </c>
      <c r="X40" s="284">
        <f t="shared" si="20"/>
        <v>0</v>
      </c>
      <c r="Y40" s="277">
        <f t="shared" si="21"/>
        <v>0</v>
      </c>
      <c r="Z40" s="277">
        <f t="shared" si="22"/>
        <v>0</v>
      </c>
      <c r="AA40" s="278">
        <f t="shared" si="23"/>
        <v>0</v>
      </c>
      <c r="AB40" s="271"/>
      <c r="AC40" s="288">
        <f t="shared" si="24"/>
        <v>0</v>
      </c>
      <c r="AD40" s="284">
        <f t="shared" si="25"/>
        <v>0</v>
      </c>
      <c r="AE40" s="277">
        <f t="shared" si="26"/>
        <v>0</v>
      </c>
      <c r="AF40" s="278">
        <f t="shared" si="27"/>
        <v>0</v>
      </c>
      <c r="AG40" s="271"/>
      <c r="AH40" s="288">
        <f t="shared" si="28"/>
        <v>0</v>
      </c>
      <c r="AI40" s="284">
        <f t="shared" si="29"/>
        <v>0</v>
      </c>
      <c r="AJ40" s="277">
        <f t="shared" si="30"/>
        <v>0</v>
      </c>
      <c r="AK40" s="278">
        <f t="shared" si="31"/>
        <v>0</v>
      </c>
      <c r="AL40" s="279"/>
      <c r="AM40" s="289">
        <f t="shared" si="32"/>
        <v>0</v>
      </c>
    </row>
    <row r="41" spans="2:39" s="262" customFormat="1" ht="24.75" customHeight="1">
      <c r="B41" s="281" t="s">
        <v>710</v>
      </c>
      <c r="C41" s="271"/>
      <c r="D41" s="282">
        <v>1</v>
      </c>
      <c r="E41" s="266">
        <f t="shared" si="33"/>
        <v>1</v>
      </c>
      <c r="F41" s="283"/>
      <c r="G41" s="268">
        <f t="shared" si="34"/>
        <v>0</v>
      </c>
      <c r="H41" s="283">
        <v>1</v>
      </c>
      <c r="I41" s="269">
        <f t="shared" si="35"/>
        <v>1</v>
      </c>
      <c r="J41" s="290">
        <f t="shared" si="18"/>
        <v>2</v>
      </c>
      <c r="K41" s="271"/>
      <c r="L41" s="284"/>
      <c r="M41" s="285"/>
      <c r="N41" s="286"/>
      <c r="O41" s="287"/>
      <c r="P41" s="271"/>
      <c r="Q41" s="282"/>
      <c r="R41" s="285"/>
      <c r="S41" s="286"/>
      <c r="T41" s="287"/>
      <c r="V41" s="275"/>
      <c r="W41" s="288">
        <f t="shared" si="19"/>
        <v>0</v>
      </c>
      <c r="X41" s="284">
        <f t="shared" si="20"/>
        <v>0</v>
      </c>
      <c r="Y41" s="277">
        <f t="shared" si="21"/>
        <v>0</v>
      </c>
      <c r="Z41" s="277">
        <f t="shared" si="22"/>
        <v>0</v>
      </c>
      <c r="AA41" s="278">
        <f t="shared" si="23"/>
        <v>0</v>
      </c>
      <c r="AB41" s="271"/>
      <c r="AC41" s="288">
        <f t="shared" si="24"/>
        <v>0</v>
      </c>
      <c r="AD41" s="284">
        <f t="shared" si="25"/>
        <v>0</v>
      </c>
      <c r="AE41" s="277">
        <f t="shared" si="26"/>
        <v>0</v>
      </c>
      <c r="AF41" s="278">
        <f t="shared" si="27"/>
        <v>0</v>
      </c>
      <c r="AG41" s="271"/>
      <c r="AH41" s="288">
        <f t="shared" si="28"/>
        <v>0</v>
      </c>
      <c r="AI41" s="284">
        <f t="shared" si="29"/>
        <v>0</v>
      </c>
      <c r="AJ41" s="277">
        <f t="shared" si="30"/>
        <v>0</v>
      </c>
      <c r="AK41" s="278">
        <f t="shared" si="31"/>
        <v>0</v>
      </c>
      <c r="AL41" s="279"/>
      <c r="AM41" s="289">
        <f t="shared" si="32"/>
        <v>0</v>
      </c>
    </row>
    <row r="42" spans="2:39" s="262" customFormat="1" ht="24.75" customHeight="1">
      <c r="B42" s="281" t="s">
        <v>711</v>
      </c>
      <c r="C42" s="271"/>
      <c r="D42" s="282">
        <v>1</v>
      </c>
      <c r="E42" s="266">
        <f t="shared" si="33"/>
        <v>1</v>
      </c>
      <c r="F42" s="283"/>
      <c r="G42" s="268">
        <f t="shared" si="34"/>
        <v>0</v>
      </c>
      <c r="H42" s="283"/>
      <c r="I42" s="269">
        <f t="shared" si="35"/>
        <v>0</v>
      </c>
      <c r="J42" s="290">
        <f t="shared" si="18"/>
        <v>1</v>
      </c>
      <c r="K42" s="271"/>
      <c r="L42" s="284"/>
      <c r="M42" s="285"/>
      <c r="N42" s="286"/>
      <c r="O42" s="287"/>
      <c r="P42" s="271"/>
      <c r="Q42" s="282"/>
      <c r="R42" s="285"/>
      <c r="S42" s="286"/>
      <c r="T42" s="287"/>
      <c r="V42" s="275"/>
      <c r="W42" s="288">
        <f t="shared" si="19"/>
        <v>0</v>
      </c>
      <c r="X42" s="284">
        <f t="shared" si="20"/>
        <v>0</v>
      </c>
      <c r="Y42" s="277">
        <f t="shared" si="21"/>
        <v>0</v>
      </c>
      <c r="Z42" s="277">
        <f t="shared" si="22"/>
        <v>0</v>
      </c>
      <c r="AA42" s="278">
        <f t="shared" si="23"/>
        <v>0</v>
      </c>
      <c r="AB42" s="271"/>
      <c r="AC42" s="288">
        <f t="shared" si="24"/>
        <v>0</v>
      </c>
      <c r="AD42" s="284">
        <f t="shared" si="25"/>
        <v>0</v>
      </c>
      <c r="AE42" s="277">
        <f t="shared" si="26"/>
        <v>0</v>
      </c>
      <c r="AF42" s="278">
        <f t="shared" si="27"/>
        <v>0</v>
      </c>
      <c r="AG42" s="271"/>
      <c r="AH42" s="288">
        <f t="shared" si="28"/>
        <v>0</v>
      </c>
      <c r="AI42" s="284">
        <f t="shared" si="29"/>
        <v>0</v>
      </c>
      <c r="AJ42" s="277">
        <f t="shared" si="30"/>
        <v>0</v>
      </c>
      <c r="AK42" s="278">
        <f t="shared" si="31"/>
        <v>0</v>
      </c>
      <c r="AL42" s="279"/>
      <c r="AM42" s="289">
        <f t="shared" si="32"/>
        <v>0</v>
      </c>
    </row>
    <row r="43" spans="2:39" s="262" customFormat="1" ht="24.75" customHeight="1">
      <c r="B43" s="281" t="s">
        <v>712</v>
      </c>
      <c r="C43" s="271"/>
      <c r="D43" s="282">
        <v>1</v>
      </c>
      <c r="E43" s="266">
        <f t="shared" si="33"/>
        <v>1</v>
      </c>
      <c r="F43" s="283"/>
      <c r="G43" s="268">
        <f t="shared" si="34"/>
        <v>0</v>
      </c>
      <c r="H43" s="283"/>
      <c r="I43" s="269">
        <f t="shared" si="35"/>
        <v>0</v>
      </c>
      <c r="J43" s="290">
        <f t="shared" si="18"/>
        <v>1</v>
      </c>
      <c r="K43" s="271"/>
      <c r="L43" s="284"/>
      <c r="M43" s="285"/>
      <c r="N43" s="286"/>
      <c r="O43" s="287"/>
      <c r="P43" s="271"/>
      <c r="Q43" s="282"/>
      <c r="R43" s="285"/>
      <c r="S43" s="286"/>
      <c r="T43" s="287"/>
      <c r="V43" s="275"/>
      <c r="W43" s="288">
        <f t="shared" si="19"/>
        <v>0</v>
      </c>
      <c r="X43" s="284">
        <f t="shared" si="20"/>
        <v>0</v>
      </c>
      <c r="Y43" s="277">
        <f t="shared" si="21"/>
        <v>0</v>
      </c>
      <c r="Z43" s="277">
        <f t="shared" si="22"/>
        <v>0</v>
      </c>
      <c r="AA43" s="278">
        <f t="shared" si="23"/>
        <v>0</v>
      </c>
      <c r="AB43" s="271"/>
      <c r="AC43" s="288">
        <f t="shared" si="24"/>
        <v>0</v>
      </c>
      <c r="AD43" s="284">
        <f t="shared" si="25"/>
        <v>0</v>
      </c>
      <c r="AE43" s="277">
        <f t="shared" si="26"/>
        <v>0</v>
      </c>
      <c r="AF43" s="278">
        <f t="shared" si="27"/>
        <v>0</v>
      </c>
      <c r="AG43" s="271"/>
      <c r="AH43" s="288">
        <f t="shared" si="28"/>
        <v>0</v>
      </c>
      <c r="AI43" s="284">
        <f t="shared" si="29"/>
        <v>0</v>
      </c>
      <c r="AJ43" s="277">
        <f t="shared" si="30"/>
        <v>0</v>
      </c>
      <c r="AK43" s="278">
        <f t="shared" si="31"/>
        <v>0</v>
      </c>
      <c r="AL43" s="279"/>
      <c r="AM43" s="289">
        <f t="shared" si="32"/>
        <v>0</v>
      </c>
    </row>
    <row r="44" spans="2:39" s="262" customFormat="1" ht="24.75" customHeight="1">
      <c r="B44" s="281" t="s">
        <v>713</v>
      </c>
      <c r="C44" s="271"/>
      <c r="D44" s="282"/>
      <c r="E44" s="266">
        <f t="shared" si="33"/>
        <v>0</v>
      </c>
      <c r="F44" s="283">
        <v>1</v>
      </c>
      <c r="G44" s="268">
        <f t="shared" si="34"/>
        <v>1</v>
      </c>
      <c r="H44" s="283"/>
      <c r="I44" s="269">
        <f t="shared" si="35"/>
        <v>0</v>
      </c>
      <c r="J44" s="290">
        <f t="shared" si="18"/>
        <v>1</v>
      </c>
      <c r="K44" s="271"/>
      <c r="L44" s="284"/>
      <c r="M44" s="285"/>
      <c r="N44" s="286"/>
      <c r="O44" s="287"/>
      <c r="P44" s="271"/>
      <c r="Q44" s="282"/>
      <c r="R44" s="285"/>
      <c r="S44" s="286"/>
      <c r="T44" s="287"/>
      <c r="V44" s="275"/>
      <c r="W44" s="288">
        <f t="shared" si="19"/>
        <v>0</v>
      </c>
      <c r="X44" s="284">
        <f t="shared" si="20"/>
        <v>0</v>
      </c>
      <c r="Y44" s="277">
        <f t="shared" si="21"/>
        <v>0</v>
      </c>
      <c r="Z44" s="277">
        <f t="shared" si="22"/>
        <v>0</v>
      </c>
      <c r="AA44" s="278">
        <f t="shared" si="23"/>
        <v>0</v>
      </c>
      <c r="AB44" s="271"/>
      <c r="AC44" s="288">
        <f t="shared" si="24"/>
        <v>0</v>
      </c>
      <c r="AD44" s="284">
        <f t="shared" si="25"/>
        <v>0</v>
      </c>
      <c r="AE44" s="277">
        <f t="shared" si="26"/>
        <v>0</v>
      </c>
      <c r="AF44" s="278">
        <f t="shared" si="27"/>
        <v>0</v>
      </c>
      <c r="AG44" s="271"/>
      <c r="AH44" s="288">
        <f t="shared" si="28"/>
        <v>0</v>
      </c>
      <c r="AI44" s="284">
        <f t="shared" si="29"/>
        <v>0</v>
      </c>
      <c r="AJ44" s="277">
        <f t="shared" si="30"/>
        <v>0</v>
      </c>
      <c r="AK44" s="278">
        <f t="shared" si="31"/>
        <v>0</v>
      </c>
      <c r="AL44" s="279"/>
      <c r="AM44" s="289">
        <f t="shared" si="32"/>
        <v>0</v>
      </c>
    </row>
    <row r="45" spans="2:39" s="262" customFormat="1" ht="24.75" customHeight="1">
      <c r="B45" s="281" t="s">
        <v>714</v>
      </c>
      <c r="C45" s="271"/>
      <c r="D45" s="282"/>
      <c r="E45" s="266">
        <f t="shared" si="33"/>
        <v>0</v>
      </c>
      <c r="F45" s="283"/>
      <c r="G45" s="268">
        <f t="shared" si="34"/>
        <v>0</v>
      </c>
      <c r="H45" s="283"/>
      <c r="I45" s="269">
        <f t="shared" si="35"/>
        <v>0</v>
      </c>
      <c r="J45" s="290">
        <f t="shared" si="18"/>
        <v>0</v>
      </c>
      <c r="K45" s="271"/>
      <c r="L45" s="284" t="s">
        <v>686</v>
      </c>
      <c r="M45" s="285">
        <v>1</v>
      </c>
      <c r="N45" s="286" t="s">
        <v>686</v>
      </c>
      <c r="O45" s="287">
        <v>1</v>
      </c>
      <c r="P45" s="271"/>
      <c r="Q45" s="284" t="s">
        <v>686</v>
      </c>
      <c r="R45" s="285">
        <v>1</v>
      </c>
      <c r="S45" s="286" t="s">
        <v>686</v>
      </c>
      <c r="T45" s="287">
        <v>1</v>
      </c>
      <c r="V45" s="275"/>
      <c r="W45" s="288">
        <f t="shared" si="19"/>
        <v>0</v>
      </c>
      <c r="X45" s="284">
        <f t="shared" si="20"/>
        <v>0</v>
      </c>
      <c r="Y45" s="277">
        <f t="shared" si="21"/>
        <v>0</v>
      </c>
      <c r="Z45" s="277">
        <f t="shared" si="22"/>
        <v>0</v>
      </c>
      <c r="AA45" s="278">
        <f t="shared" si="23"/>
        <v>0</v>
      </c>
      <c r="AB45" s="271"/>
      <c r="AC45" s="288">
        <f t="shared" si="24"/>
        <v>0</v>
      </c>
      <c r="AD45" s="284">
        <f t="shared" si="25"/>
        <v>0</v>
      </c>
      <c r="AE45" s="277">
        <f t="shared" si="26"/>
        <v>0</v>
      </c>
      <c r="AF45" s="278">
        <f t="shared" si="27"/>
        <v>0</v>
      </c>
      <c r="AG45" s="271"/>
      <c r="AH45" s="288">
        <f t="shared" si="28"/>
        <v>0</v>
      </c>
      <c r="AI45" s="284">
        <f t="shared" si="29"/>
        <v>0</v>
      </c>
      <c r="AJ45" s="277">
        <f t="shared" si="30"/>
        <v>0</v>
      </c>
      <c r="AK45" s="278">
        <f t="shared" si="31"/>
        <v>0</v>
      </c>
      <c r="AL45" s="279"/>
      <c r="AM45" s="289">
        <f t="shared" si="32"/>
        <v>0</v>
      </c>
    </row>
    <row r="46" spans="2:39" s="262" customFormat="1" ht="24.75" customHeight="1">
      <c r="B46" s="281" t="s">
        <v>715</v>
      </c>
      <c r="C46" s="271"/>
      <c r="D46" s="282"/>
      <c r="E46" s="266">
        <f t="shared" si="33"/>
        <v>0</v>
      </c>
      <c r="F46" s="283"/>
      <c r="G46" s="268">
        <f t="shared" si="34"/>
        <v>0</v>
      </c>
      <c r="H46" s="283"/>
      <c r="I46" s="269">
        <f t="shared" si="35"/>
        <v>0</v>
      </c>
      <c r="J46" s="290">
        <f t="shared" si="18"/>
        <v>0</v>
      </c>
      <c r="K46" s="271"/>
      <c r="L46" s="284" t="s">
        <v>686</v>
      </c>
      <c r="M46" s="285">
        <v>1</v>
      </c>
      <c r="N46" s="286" t="s">
        <v>686</v>
      </c>
      <c r="O46" s="287">
        <v>1</v>
      </c>
      <c r="P46" s="271"/>
      <c r="Q46" s="284" t="s">
        <v>686</v>
      </c>
      <c r="R46" s="285">
        <v>1</v>
      </c>
      <c r="S46" s="286" t="s">
        <v>687</v>
      </c>
      <c r="T46" s="287">
        <v>2</v>
      </c>
      <c r="V46" s="275"/>
      <c r="W46" s="288">
        <f t="shared" si="19"/>
        <v>0</v>
      </c>
      <c r="X46" s="284">
        <f t="shared" si="20"/>
        <v>0</v>
      </c>
      <c r="Y46" s="277">
        <f t="shared" si="21"/>
        <v>0</v>
      </c>
      <c r="Z46" s="277">
        <f t="shared" si="22"/>
        <v>0</v>
      </c>
      <c r="AA46" s="278">
        <f t="shared" si="23"/>
        <v>0</v>
      </c>
      <c r="AB46" s="271"/>
      <c r="AC46" s="288">
        <f t="shared" si="24"/>
        <v>0</v>
      </c>
      <c r="AD46" s="284">
        <f t="shared" si="25"/>
        <v>0</v>
      </c>
      <c r="AE46" s="277">
        <f t="shared" si="26"/>
        <v>0</v>
      </c>
      <c r="AF46" s="278">
        <f t="shared" si="27"/>
        <v>0</v>
      </c>
      <c r="AG46" s="271"/>
      <c r="AH46" s="288">
        <f t="shared" si="28"/>
        <v>0</v>
      </c>
      <c r="AI46" s="284">
        <f t="shared" si="29"/>
        <v>0</v>
      </c>
      <c r="AJ46" s="277">
        <f t="shared" si="30"/>
        <v>0</v>
      </c>
      <c r="AK46" s="278">
        <f t="shared" si="31"/>
        <v>0</v>
      </c>
      <c r="AL46" s="279"/>
      <c r="AM46" s="289">
        <f t="shared" si="32"/>
        <v>0</v>
      </c>
    </row>
    <row r="47" spans="2:39" s="262" customFormat="1" ht="24.75" customHeight="1">
      <c r="B47" s="298" t="s">
        <v>716</v>
      </c>
      <c r="C47" s="271"/>
      <c r="D47" s="299"/>
      <c r="E47" s="266">
        <f t="shared" si="33"/>
        <v>0</v>
      </c>
      <c r="F47" s="300"/>
      <c r="G47" s="268">
        <f t="shared" si="34"/>
        <v>0</v>
      </c>
      <c r="H47" s="300"/>
      <c r="I47" s="269">
        <f t="shared" si="35"/>
        <v>0</v>
      </c>
      <c r="J47" s="301">
        <f t="shared" si="18"/>
        <v>0</v>
      </c>
      <c r="K47" s="271"/>
      <c r="L47" s="302" t="s">
        <v>686</v>
      </c>
      <c r="M47" s="303">
        <v>1</v>
      </c>
      <c r="N47" s="304" t="s">
        <v>686</v>
      </c>
      <c r="O47" s="305">
        <v>1</v>
      </c>
      <c r="P47" s="271"/>
      <c r="Q47" s="299"/>
      <c r="R47" s="303"/>
      <c r="S47" s="304"/>
      <c r="T47" s="305"/>
      <c r="V47" s="275"/>
      <c r="W47" s="306">
        <f t="shared" si="19"/>
        <v>0</v>
      </c>
      <c r="X47" s="302">
        <f t="shared" si="20"/>
        <v>0</v>
      </c>
      <c r="Y47" s="307">
        <f t="shared" si="21"/>
        <v>0</v>
      </c>
      <c r="Z47" s="307">
        <f t="shared" si="22"/>
        <v>0</v>
      </c>
      <c r="AA47" s="308">
        <f t="shared" si="23"/>
        <v>0</v>
      </c>
      <c r="AB47" s="271"/>
      <c r="AC47" s="306">
        <f t="shared" si="24"/>
        <v>0</v>
      </c>
      <c r="AD47" s="302">
        <f t="shared" si="25"/>
        <v>0</v>
      </c>
      <c r="AE47" s="307">
        <f t="shared" si="26"/>
        <v>0</v>
      </c>
      <c r="AF47" s="308">
        <f t="shared" si="27"/>
        <v>0</v>
      </c>
      <c r="AG47" s="271"/>
      <c r="AH47" s="306">
        <f t="shared" si="28"/>
        <v>0</v>
      </c>
      <c r="AI47" s="302">
        <f t="shared" si="29"/>
        <v>0</v>
      </c>
      <c r="AJ47" s="309">
        <f t="shared" si="30"/>
        <v>0</v>
      </c>
      <c r="AK47" s="308">
        <f t="shared" si="31"/>
        <v>0</v>
      </c>
      <c r="AL47" s="279"/>
      <c r="AM47" s="310">
        <f t="shared" si="32"/>
        <v>0</v>
      </c>
    </row>
    <row r="48" spans="2:39" ht="58.5" customHeight="1">
      <c r="B48" s="766" t="s">
        <v>717</v>
      </c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766"/>
      <c r="Y48" s="766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6"/>
      <c r="AM48" s="766"/>
    </row>
    <row r="49" spans="2:39" ht="24.75" customHeight="1">
      <c r="B49" s="767" t="s">
        <v>718</v>
      </c>
      <c r="C49" s="767"/>
      <c r="D49" s="767"/>
      <c r="E49" s="767"/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767"/>
      <c r="U49" s="767"/>
      <c r="V49" s="767"/>
      <c r="W49" s="767"/>
      <c r="X49" s="767"/>
      <c r="Y49" s="767"/>
      <c r="Z49" s="767"/>
      <c r="AA49" s="767"/>
      <c r="AB49" s="767"/>
      <c r="AC49" s="767"/>
      <c r="AD49" s="767"/>
      <c r="AE49" s="767"/>
      <c r="AF49" s="767"/>
      <c r="AG49" s="767"/>
      <c r="AH49" s="767"/>
      <c r="AI49" s="767"/>
      <c r="AJ49" s="767"/>
      <c r="AK49" s="767"/>
      <c r="AL49" s="767"/>
      <c r="AM49" s="767"/>
    </row>
    <row r="50" spans="2:20" ht="24.75" customHeight="1">
      <c r="B50" s="311" t="s">
        <v>719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3"/>
      <c r="M50" s="312"/>
      <c r="N50" s="312"/>
      <c r="O50" s="312"/>
      <c r="P50" s="312"/>
      <c r="Q50" s="312"/>
      <c r="R50" s="312"/>
      <c r="S50" s="312"/>
      <c r="T50" s="312"/>
    </row>
    <row r="51" spans="2:20" ht="30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238"/>
      <c r="M51" s="84"/>
      <c r="N51" s="84"/>
      <c r="O51" s="84"/>
      <c r="P51" s="84"/>
      <c r="Q51" s="84"/>
      <c r="R51" s="84"/>
      <c r="S51" s="84"/>
      <c r="T51" s="84"/>
    </row>
    <row r="52" spans="3:39" ht="9.75" customHeight="1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</row>
    <row r="53" spans="2:20" s="98" customFormat="1" ht="30.75" customHeigh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2:39" s="98" customFormat="1" ht="20.25" customHeight="1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</row>
    <row r="55" spans="2:39" s="314" customFormat="1" ht="20.25" customHeight="1" hidden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</row>
    <row r="56" s="98" customFormat="1" ht="9.75" customHeight="1"/>
    <row r="57" s="98" customFormat="1" ht="24.75" customHeight="1"/>
    <row r="58" spans="2:20" s="98" customFormat="1" ht="9.75" customHeight="1"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</row>
    <row r="59" s="98" customFormat="1" ht="24.75" customHeight="1"/>
    <row r="60" s="98" customFormat="1" ht="24.75" customHeight="1"/>
    <row r="61" s="98" customFormat="1" ht="24.75" customHeight="1"/>
    <row r="62" s="98" customFormat="1" ht="24.75" customHeight="1"/>
    <row r="63" s="98" customFormat="1" ht="24.75" customHeight="1"/>
    <row r="64" s="98" customFormat="1" ht="24.75" customHeight="1"/>
    <row r="65" s="98" customFormat="1" ht="24.75" customHeight="1"/>
    <row r="66" s="98" customFormat="1" ht="24.75" customHeight="1"/>
    <row r="67" s="98" customFormat="1" ht="24.75" customHeight="1"/>
    <row r="68" s="98" customFormat="1" ht="24.75" customHeight="1"/>
    <row r="69" s="98" customFormat="1" ht="24.75" customHeight="1"/>
    <row r="70" s="98" customFormat="1" ht="24.75" customHeight="1"/>
    <row r="71" s="98" customFormat="1" ht="24.75" customHeight="1"/>
    <row r="72" s="98" customFormat="1" ht="24.75" customHeight="1"/>
    <row r="73" s="98" customFormat="1" ht="24.75" customHeight="1"/>
    <row r="74" s="98" customFormat="1" ht="24.75" customHeight="1"/>
    <row r="75" s="98" customFormat="1" ht="24.75" customHeight="1"/>
    <row r="76" s="98" customFormat="1" ht="24.75" customHeight="1"/>
    <row r="77" s="98" customFormat="1" ht="24.75" customHeight="1"/>
    <row r="78" s="98" customFormat="1" ht="24.75" customHeight="1"/>
    <row r="79" s="98" customFormat="1" ht="24.75" customHeight="1"/>
    <row r="80" s="98" customFormat="1" ht="24.75" customHeight="1"/>
    <row r="81" s="98" customFormat="1" ht="24.75" customHeight="1"/>
    <row r="82" s="98" customFormat="1" ht="24.75" customHeight="1"/>
    <row r="83" s="98" customFormat="1" ht="24.75" customHeight="1"/>
    <row r="84" s="98" customFormat="1" ht="24.75" customHeight="1"/>
    <row r="85" s="98" customFormat="1" ht="24.75" customHeight="1"/>
    <row r="86" s="98" customFormat="1" ht="24.75" customHeight="1"/>
    <row r="87" s="98" customFormat="1" ht="24.75" customHeight="1"/>
    <row r="88" s="98" customFormat="1" ht="24.75" customHeight="1"/>
    <row r="89" s="98" customFormat="1" ht="24.75" customHeight="1"/>
    <row r="90" s="98" customFormat="1" ht="24.75" customHeight="1"/>
    <row r="91" s="98" customFormat="1" ht="24.75" customHeight="1"/>
    <row r="92" s="98" customFormat="1" ht="24.75" customHeight="1"/>
    <row r="93" s="98" customFormat="1" ht="24.75" customHeight="1"/>
    <row r="94" spans="23:39" s="98" customFormat="1" ht="29.25" customHeight="1"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2:20" ht="13.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 ht="13.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 ht="13.5">
      <c r="B97" s="764"/>
      <c r="C97" s="764"/>
      <c r="D97" s="764"/>
      <c r="E97" s="764"/>
      <c r="F97" s="764"/>
      <c r="G97" s="764"/>
      <c r="H97" s="764"/>
      <c r="I97" s="764"/>
      <c r="J97" s="764"/>
      <c r="K97" s="764"/>
      <c r="L97" s="764"/>
      <c r="M97" s="764"/>
      <c r="N97" s="764"/>
      <c r="O97" s="764"/>
      <c r="P97" s="241"/>
      <c r="Q97" s="241"/>
      <c r="R97" s="241"/>
      <c r="S97" s="241"/>
      <c r="T97" s="241"/>
    </row>
  </sheetData>
  <sheetProtection password="DABF" sheet="1"/>
  <mergeCells count="49">
    <mergeCell ref="B97:O97"/>
    <mergeCell ref="AI20:AI21"/>
    <mergeCell ref="AJ20:AJ21"/>
    <mergeCell ref="AK20:AK21"/>
    <mergeCell ref="AM20:AM21"/>
    <mergeCell ref="B48:AM48"/>
    <mergeCell ref="B49:AM49"/>
    <mergeCell ref="AA20:AA21"/>
    <mergeCell ref="AC20:AC21"/>
    <mergeCell ref="AD20:AD21"/>
    <mergeCell ref="AE20:AE21"/>
    <mergeCell ref="AF20:AF21"/>
    <mergeCell ref="AH20:AH21"/>
    <mergeCell ref="R20:R21"/>
    <mergeCell ref="T20:T21"/>
    <mergeCell ref="W20:W21"/>
    <mergeCell ref="X20:X21"/>
    <mergeCell ref="Y20:Y21"/>
    <mergeCell ref="Z20:Z21"/>
    <mergeCell ref="I20:I21"/>
    <mergeCell ref="J20:J21"/>
    <mergeCell ref="L20:L21"/>
    <mergeCell ref="M20:M21"/>
    <mergeCell ref="N20:N21"/>
    <mergeCell ref="O20:O21"/>
    <mergeCell ref="B20:B21"/>
    <mergeCell ref="D20:D21"/>
    <mergeCell ref="E20:E21"/>
    <mergeCell ref="F20:F21"/>
    <mergeCell ref="G20:G21"/>
    <mergeCell ref="H20:H21"/>
    <mergeCell ref="X6:AA6"/>
    <mergeCell ref="AD6:AF6"/>
    <mergeCell ref="AI6:AK6"/>
    <mergeCell ref="AM6:AM7"/>
    <mergeCell ref="X8:Z8"/>
    <mergeCell ref="X10:Z10"/>
    <mergeCell ref="AD10:AE10"/>
    <mergeCell ref="AI10:AJ10"/>
    <mergeCell ref="B1:T1"/>
    <mergeCell ref="B2:AM2"/>
    <mergeCell ref="W3:AM3"/>
    <mergeCell ref="B4:T4"/>
    <mergeCell ref="W4:AM4"/>
    <mergeCell ref="B6:B7"/>
    <mergeCell ref="D6:H6"/>
    <mergeCell ref="J6:J7"/>
    <mergeCell ref="L6:N6"/>
    <mergeCell ref="Q6:S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66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5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68" sqref="I68"/>
    </sheetView>
  </sheetViews>
  <sheetFormatPr defaultColWidth="8.00390625" defaultRowHeight="12.75" customHeight="1"/>
  <cols>
    <col min="1" max="1" width="2.375" style="315" customWidth="1"/>
    <col min="2" max="2" width="67.375" style="315" customWidth="1"/>
    <col min="3" max="3" width="2.375" style="316" customWidth="1"/>
    <col min="4" max="4" width="8.375" style="315" customWidth="1"/>
    <col min="5" max="5" width="25.375" style="315" customWidth="1"/>
    <col min="6" max="6" width="7.375" style="315" customWidth="1"/>
    <col min="7" max="7" width="25.375" style="315" customWidth="1"/>
    <col min="8" max="8" width="2.375" style="316" customWidth="1"/>
    <col min="9" max="20" width="6.625" style="315" customWidth="1"/>
    <col min="21" max="21" width="2.375" style="316" customWidth="1"/>
    <col min="22" max="22" width="12.375" style="317" customWidth="1"/>
    <col min="23" max="23" width="2.375" style="315" customWidth="1"/>
    <col min="24" max="25" width="12.375" style="315" customWidth="1"/>
    <col min="26" max="26" width="1.37890625" style="315" customWidth="1"/>
    <col min="27" max="27" width="0" style="315" hidden="1" customWidth="1"/>
    <col min="28" max="29" width="12.375" style="315" customWidth="1"/>
    <col min="30" max="16384" width="8.00390625" style="315" customWidth="1"/>
  </cols>
  <sheetData>
    <row r="1" s="319" customFormat="1" ht="4.5" customHeight="1">
      <c r="A1" s="318" t="s">
        <v>720</v>
      </c>
    </row>
    <row r="2" spans="2:29" ht="31.5" customHeight="1">
      <c r="B2" s="770" t="s">
        <v>721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</row>
    <row r="3" spans="2:29" ht="9.75" customHeight="1">
      <c r="B3" s="320"/>
      <c r="C3" s="321"/>
      <c r="D3" s="320"/>
      <c r="E3" s="320"/>
      <c r="F3" s="320"/>
      <c r="G3" s="320"/>
      <c r="H3" s="321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1"/>
      <c r="V3" s="322"/>
      <c r="Y3" s="321"/>
      <c r="AC3" s="321"/>
    </row>
    <row r="4" spans="1:29" ht="24.75" customHeight="1">
      <c r="A4" s="323"/>
      <c r="B4" s="771" t="s">
        <v>722</v>
      </c>
      <c r="C4" s="324"/>
      <c r="D4" s="771" t="s">
        <v>723</v>
      </c>
      <c r="E4" s="771"/>
      <c r="F4" s="771"/>
      <c r="G4" s="771"/>
      <c r="H4" s="324"/>
      <c r="I4" s="650" t="s">
        <v>724</v>
      </c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X4" s="772" t="s">
        <v>725</v>
      </c>
      <c r="Y4" s="772"/>
      <c r="Z4" s="772"/>
      <c r="AA4" s="772"/>
      <c r="AB4" s="772"/>
      <c r="AC4" s="772"/>
    </row>
    <row r="5" spans="1:29" ht="4.5" customHeight="1">
      <c r="A5" s="323"/>
      <c r="B5" s="771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Y5" s="326"/>
      <c r="AC5" s="326"/>
    </row>
    <row r="6" spans="1:29" s="334" customFormat="1" ht="34.5" customHeight="1">
      <c r="A6" s="327"/>
      <c r="B6" s="771"/>
      <c r="C6" s="328"/>
      <c r="D6" s="773" t="s">
        <v>726</v>
      </c>
      <c r="E6" s="773"/>
      <c r="F6" s="773"/>
      <c r="G6" s="773"/>
      <c r="H6" s="36"/>
      <c r="I6" s="329" t="s">
        <v>727</v>
      </c>
      <c r="J6" s="330" t="s">
        <v>728</v>
      </c>
      <c r="K6" s="330" t="s">
        <v>729</v>
      </c>
      <c r="L6" s="330" t="s">
        <v>730</v>
      </c>
      <c r="M6" s="330" t="s">
        <v>731</v>
      </c>
      <c r="N6" s="330" t="s">
        <v>732</v>
      </c>
      <c r="O6" s="330" t="s">
        <v>733</v>
      </c>
      <c r="P6" s="330" t="s">
        <v>734</v>
      </c>
      <c r="Q6" s="330" t="s">
        <v>735</v>
      </c>
      <c r="R6" s="330" t="s">
        <v>736</v>
      </c>
      <c r="S6" s="330" t="s">
        <v>737</v>
      </c>
      <c r="T6" s="331" t="s">
        <v>738</v>
      </c>
      <c r="U6" s="332"/>
      <c r="V6" s="333" t="s">
        <v>739</v>
      </c>
      <c r="X6" s="774" t="s">
        <v>740</v>
      </c>
      <c r="Y6" s="768" t="s">
        <v>741</v>
      </c>
      <c r="AB6" s="774" t="s">
        <v>742</v>
      </c>
      <c r="AC6" s="768" t="s">
        <v>741</v>
      </c>
    </row>
    <row r="7" spans="1:29" s="334" customFormat="1" ht="19.5" customHeight="1">
      <c r="A7" s="327"/>
      <c r="B7" s="771"/>
      <c r="C7" s="328"/>
      <c r="D7" s="775" t="s">
        <v>743</v>
      </c>
      <c r="E7" s="775"/>
      <c r="F7" s="776" t="s">
        <v>744</v>
      </c>
      <c r="G7" s="776"/>
      <c r="H7" s="335"/>
      <c r="I7" s="336" t="s">
        <v>745</v>
      </c>
      <c r="J7" s="337" t="s">
        <v>745</v>
      </c>
      <c r="K7" s="337" t="s">
        <v>745</v>
      </c>
      <c r="L7" s="337" t="s">
        <v>745</v>
      </c>
      <c r="M7" s="337" t="s">
        <v>745</v>
      </c>
      <c r="N7" s="337" t="s">
        <v>745</v>
      </c>
      <c r="O7" s="337" t="s">
        <v>745</v>
      </c>
      <c r="P7" s="337" t="s">
        <v>745</v>
      </c>
      <c r="Q7" s="337" t="s">
        <v>745</v>
      </c>
      <c r="R7" s="337" t="s">
        <v>745</v>
      </c>
      <c r="S7" s="337" t="s">
        <v>745</v>
      </c>
      <c r="T7" s="338" t="s">
        <v>745</v>
      </c>
      <c r="U7" s="332"/>
      <c r="V7" s="339" t="s">
        <v>745</v>
      </c>
      <c r="X7" s="774"/>
      <c r="Y7" s="768"/>
      <c r="AB7" s="774"/>
      <c r="AC7" s="768"/>
    </row>
    <row r="8" spans="2:29" ht="9.75" customHeight="1">
      <c r="B8" s="340"/>
      <c r="C8" s="341"/>
      <c r="D8" s="20"/>
      <c r="E8" s="341"/>
      <c r="F8" s="20"/>
      <c r="G8" s="341"/>
      <c r="H8" s="341"/>
      <c r="I8" s="340"/>
      <c r="J8" s="20"/>
      <c r="K8" s="20"/>
      <c r="L8" s="20"/>
      <c r="M8" s="20"/>
      <c r="N8" s="340"/>
      <c r="O8" s="20"/>
      <c r="P8" s="20"/>
      <c r="Q8" s="20"/>
      <c r="R8" s="20"/>
      <c r="S8" s="20"/>
      <c r="T8" s="342"/>
      <c r="U8" s="342"/>
      <c r="V8" s="169"/>
      <c r="Y8" s="342"/>
      <c r="AC8" s="342"/>
    </row>
    <row r="9" spans="2:29" ht="30" customHeight="1">
      <c r="B9" s="635" t="s">
        <v>590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</row>
    <row r="10" spans="2:29" ht="9.75" customHeight="1"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4"/>
      <c r="Y10" s="343"/>
      <c r="AC10" s="343"/>
    </row>
    <row r="11" spans="2:29" ht="34.5" customHeight="1">
      <c r="B11" s="41" t="s">
        <v>746</v>
      </c>
      <c r="C11" s="341"/>
      <c r="D11" s="345">
        <f>'Gest.Puérp.'!J10</f>
        <v>0</v>
      </c>
      <c r="E11" s="346" t="s">
        <v>747</v>
      </c>
      <c r="F11" s="347">
        <f>D11/12</f>
        <v>0</v>
      </c>
      <c r="G11" s="348" t="s">
        <v>747</v>
      </c>
      <c r="H11" s="341"/>
      <c r="I11" s="349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1"/>
      <c r="U11" s="20"/>
      <c r="V11" s="44">
        <f>SUM(I11:T11)</f>
        <v>0</v>
      </c>
      <c r="X11" s="171">
        <f>D11</f>
        <v>0</v>
      </c>
      <c r="Y11" s="352" t="e">
        <f>V11/X11</f>
        <v>#DIV/0!</v>
      </c>
      <c r="AA11" s="353">
        <f>COUNT(I11:T11)</f>
        <v>0</v>
      </c>
      <c r="AB11" s="354">
        <f>F11*AA11</f>
        <v>0</v>
      </c>
      <c r="AC11" s="352" t="e">
        <f>V11/AB11</f>
        <v>#DIV/0!</v>
      </c>
    </row>
    <row r="12" spans="2:29" ht="34.5" customHeight="1">
      <c r="B12" s="50" t="s">
        <v>748</v>
      </c>
      <c r="C12" s="341"/>
      <c r="D12" s="207">
        <f>SUM('Gest.Puérp.'!O14,'Gest.Puérp.'!O16,'Gest.Puérp.'!O18)</f>
        <v>0</v>
      </c>
      <c r="E12" s="355" t="s">
        <v>428</v>
      </c>
      <c r="F12" s="356">
        <f>D12/12</f>
        <v>0</v>
      </c>
      <c r="G12" s="357" t="s">
        <v>428</v>
      </c>
      <c r="H12" s="341"/>
      <c r="I12" s="358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60"/>
      <c r="U12" s="20"/>
      <c r="V12" s="44">
        <f>SUM(I12:T12)</f>
        <v>0</v>
      </c>
      <c r="X12" s="171">
        <f>D12</f>
        <v>0</v>
      </c>
      <c r="Y12" s="352" t="e">
        <f>V12/X12</f>
        <v>#DIV/0!</v>
      </c>
      <c r="AA12" s="353">
        <f>COUNT(I12:T12)</f>
        <v>0</v>
      </c>
      <c r="AB12" s="354">
        <f>F12*AA12</f>
        <v>0</v>
      </c>
      <c r="AC12" s="352" t="e">
        <f>V12/AB12</f>
        <v>#DIV/0!</v>
      </c>
    </row>
    <row r="13" spans="1:29" ht="34.5" customHeight="1">
      <c r="A13" s="316"/>
      <c r="B13" s="50" t="s">
        <v>749</v>
      </c>
      <c r="C13" s="341"/>
      <c r="D13" s="361">
        <f>SUM('Gest.Puérp.'!O11,'Gest.Puérp.'!O17,'Gest.Puérp.'!O19)</f>
        <v>0</v>
      </c>
      <c r="E13" s="355" t="s">
        <v>429</v>
      </c>
      <c r="F13" s="356">
        <f>D13/12</f>
        <v>0</v>
      </c>
      <c r="G13" s="357" t="s">
        <v>429</v>
      </c>
      <c r="H13" s="341"/>
      <c r="I13" s="358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60"/>
      <c r="U13" s="20"/>
      <c r="V13" s="44">
        <f>SUM(I13:T13)</f>
        <v>0</v>
      </c>
      <c r="X13" s="171">
        <f>D13</f>
        <v>0</v>
      </c>
      <c r="Y13" s="352" t="e">
        <f>V13/X13</f>
        <v>#DIV/0!</v>
      </c>
      <c r="AA13" s="353">
        <f>COUNT(I13:T13)</f>
        <v>0</v>
      </c>
      <c r="AB13" s="354">
        <f>F13*AA13</f>
        <v>0</v>
      </c>
      <c r="AC13" s="352" t="e">
        <f>V13/AB13</f>
        <v>#DIV/0!</v>
      </c>
    </row>
    <row r="14" spans="2:29" ht="34.5" customHeight="1">
      <c r="B14" s="362" t="s">
        <v>750</v>
      </c>
      <c r="C14" s="341"/>
      <c r="D14" s="361">
        <f>SUM(D12,D13)</f>
        <v>0</v>
      </c>
      <c r="E14" s="355" t="s">
        <v>751</v>
      </c>
      <c r="F14" s="356">
        <f>D14/12</f>
        <v>0</v>
      </c>
      <c r="G14" s="357" t="s">
        <v>751</v>
      </c>
      <c r="H14" s="341"/>
      <c r="I14" s="358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60"/>
      <c r="U14" s="20"/>
      <c r="V14" s="44">
        <f>SUM(I14:T14)</f>
        <v>0</v>
      </c>
      <c r="X14" s="171">
        <f>D14</f>
        <v>0</v>
      </c>
      <c r="Y14" s="352" t="e">
        <f>V14/X14</f>
        <v>#DIV/0!</v>
      </c>
      <c r="AA14" s="353">
        <f>COUNT(I14:T14)</f>
        <v>0</v>
      </c>
      <c r="AB14" s="354">
        <f>F14*AA14</f>
        <v>0</v>
      </c>
      <c r="AC14" s="352" t="e">
        <f>V14/AB14</f>
        <v>#DIV/0!</v>
      </c>
    </row>
    <row r="15" spans="1:29" ht="34.5" customHeight="1">
      <c r="A15" s="316"/>
      <c r="B15" s="53" t="s">
        <v>752</v>
      </c>
      <c r="C15" s="341"/>
      <c r="D15" s="363">
        <f>'Gest.Puérp.'!O15</f>
        <v>0</v>
      </c>
      <c r="E15" s="364" t="s">
        <v>753</v>
      </c>
      <c r="F15" s="365">
        <f>D15/12</f>
        <v>0</v>
      </c>
      <c r="G15" s="366" t="s">
        <v>753</v>
      </c>
      <c r="H15" s="341"/>
      <c r="I15" s="367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9"/>
      <c r="U15" s="20"/>
      <c r="V15" s="54">
        <f>SUM(I15:T15)</f>
        <v>0</v>
      </c>
      <c r="W15" s="353"/>
      <c r="X15" s="370">
        <f>D15</f>
        <v>0</v>
      </c>
      <c r="Y15" s="371" t="e">
        <f>V15/X15</f>
        <v>#DIV/0!</v>
      </c>
      <c r="Z15" s="353"/>
      <c r="AA15" s="353">
        <f>COUNT(I15:T15)</f>
        <v>0</v>
      </c>
      <c r="AB15" s="372">
        <f>F15*AA15</f>
        <v>0</v>
      </c>
      <c r="AC15" s="371" t="e">
        <f>V15/AB15</f>
        <v>#DIV/0!</v>
      </c>
    </row>
    <row r="16" spans="1:29" ht="9.75" customHeight="1">
      <c r="A16" s="316"/>
      <c r="B16" s="76"/>
      <c r="C16" s="341"/>
      <c r="D16" s="342"/>
      <c r="E16" s="52"/>
      <c r="F16" s="373"/>
      <c r="G16" s="52"/>
      <c r="H16" s="341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20"/>
      <c r="V16" s="169"/>
      <c r="Y16" s="342"/>
      <c r="AC16" s="342"/>
    </row>
    <row r="17" spans="2:29" ht="34.5" customHeight="1">
      <c r="B17" s="41" t="s">
        <v>754</v>
      </c>
      <c r="C17" s="341"/>
      <c r="D17" s="345">
        <f>D11</f>
        <v>0</v>
      </c>
      <c r="E17" s="346" t="s">
        <v>755</v>
      </c>
      <c r="F17" s="347">
        <f>D17/12</f>
        <v>0</v>
      </c>
      <c r="G17" s="348" t="s">
        <v>755</v>
      </c>
      <c r="H17" s="341"/>
      <c r="I17" s="349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1"/>
      <c r="U17" s="20"/>
      <c r="V17" s="44">
        <f>SUM(I17:T17)</f>
        <v>0</v>
      </c>
      <c r="X17" s="171">
        <f>D17</f>
        <v>0</v>
      </c>
      <c r="Y17" s="352" t="e">
        <f>V17/X17</f>
        <v>#DIV/0!</v>
      </c>
      <c r="AA17" s="353">
        <f>COUNT(I17:T17)</f>
        <v>0</v>
      </c>
      <c r="AB17" s="354">
        <f>F17*AA17</f>
        <v>0</v>
      </c>
      <c r="AC17" s="352" t="e">
        <f>V17/AB17</f>
        <v>#DIV/0!</v>
      </c>
    </row>
    <row r="18" spans="2:29" ht="34.5" customHeight="1">
      <c r="B18" s="50" t="s">
        <v>756</v>
      </c>
      <c r="C18" s="341"/>
      <c r="D18" s="361">
        <f>D11</f>
        <v>0</v>
      </c>
      <c r="E18" s="375" t="s">
        <v>757</v>
      </c>
      <c r="F18" s="356">
        <f>D18/12</f>
        <v>0</v>
      </c>
      <c r="G18" s="376" t="s">
        <v>757</v>
      </c>
      <c r="H18" s="341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60"/>
      <c r="U18" s="20"/>
      <c r="V18" s="44">
        <f>SUM(I18:T18)</f>
        <v>0</v>
      </c>
      <c r="X18" s="171">
        <f>D18</f>
        <v>0</v>
      </c>
      <c r="Y18" s="352" t="e">
        <f>V18/X18</f>
        <v>#DIV/0!</v>
      </c>
      <c r="AA18" s="353">
        <f>COUNT(I18:T18)</f>
        <v>0</v>
      </c>
      <c r="AB18" s="354">
        <f>F18*AA18</f>
        <v>0</v>
      </c>
      <c r="AC18" s="352" t="e">
        <f>V18/AB18</f>
        <v>#DIV/0!</v>
      </c>
    </row>
    <row r="19" spans="2:29" ht="34.5" customHeight="1">
      <c r="B19" s="53" t="s">
        <v>758</v>
      </c>
      <c r="C19" s="341"/>
      <c r="D19" s="363">
        <f>D11</f>
        <v>0</v>
      </c>
      <c r="E19" s="377" t="s">
        <v>759</v>
      </c>
      <c r="F19" s="365">
        <f>D19/12</f>
        <v>0</v>
      </c>
      <c r="G19" s="378" t="s">
        <v>759</v>
      </c>
      <c r="H19" s="341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9"/>
      <c r="U19" s="20"/>
      <c r="V19" s="54">
        <f>SUM(I19:T19)</f>
        <v>0</v>
      </c>
      <c r="W19" s="353"/>
      <c r="X19" s="370">
        <f>D19</f>
        <v>0</v>
      </c>
      <c r="Y19" s="371" t="e">
        <f>V19/X19</f>
        <v>#DIV/0!</v>
      </c>
      <c r="Z19" s="353"/>
      <c r="AA19" s="353">
        <f>COUNT(I19:T19)</f>
        <v>0</v>
      </c>
      <c r="AB19" s="372">
        <f>F19*AA19</f>
        <v>0</v>
      </c>
      <c r="AC19" s="371" t="e">
        <f>V19/AB19</f>
        <v>#DIV/0!</v>
      </c>
    </row>
    <row r="20" spans="1:22" s="380" customFormat="1" ht="34.5" customHeight="1">
      <c r="A20" s="379"/>
      <c r="B20" s="769" t="s">
        <v>760</v>
      </c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</row>
    <row r="21" spans="2:29" ht="15" customHeight="1">
      <c r="B21" s="381"/>
      <c r="C21" s="341"/>
      <c r="D21" s="382"/>
      <c r="E21" s="383"/>
      <c r="F21" s="382"/>
      <c r="G21" s="383"/>
      <c r="H21" s="341"/>
      <c r="I21" s="381"/>
      <c r="J21" s="382"/>
      <c r="K21" s="382"/>
      <c r="L21" s="382"/>
      <c r="M21" s="382"/>
      <c r="N21" s="381"/>
      <c r="O21" s="382"/>
      <c r="P21" s="382"/>
      <c r="Q21" s="382"/>
      <c r="R21" s="382"/>
      <c r="S21" s="382"/>
      <c r="T21" s="384"/>
      <c r="U21" s="342"/>
      <c r="V21" s="385"/>
      <c r="Y21" s="384"/>
      <c r="AC21" s="384"/>
    </row>
    <row r="22" spans="2:29" ht="30" customHeight="1">
      <c r="B22" s="635" t="s">
        <v>595</v>
      </c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</row>
    <row r="23" spans="2:29" s="353" customFormat="1" ht="9.75" customHeight="1">
      <c r="B23" s="20"/>
      <c r="C23" s="20"/>
      <c r="D23" s="20"/>
      <c r="E23" s="20"/>
      <c r="F23" s="20"/>
      <c r="G23" s="20"/>
      <c r="H23" s="20"/>
      <c r="I23" s="52"/>
      <c r="J23" s="52"/>
      <c r="K23" s="52"/>
      <c r="L23" s="52"/>
      <c r="M23" s="386"/>
      <c r="N23" s="52"/>
      <c r="O23" s="52"/>
      <c r="P23" s="52"/>
      <c r="Q23" s="52"/>
      <c r="R23" s="52"/>
      <c r="S23" s="52"/>
      <c r="T23" s="52"/>
      <c r="U23" s="52"/>
      <c r="V23" s="168"/>
      <c r="Y23" s="52"/>
      <c r="AC23" s="52"/>
    </row>
    <row r="24" spans="1:29" ht="34.5" customHeight="1">
      <c r="A24" s="316"/>
      <c r="B24" s="41" t="s">
        <v>761</v>
      </c>
      <c r="C24" s="341"/>
      <c r="D24" s="345">
        <f>'Gest.Puérp.'!J29</f>
        <v>0</v>
      </c>
      <c r="E24" s="346" t="s">
        <v>762</v>
      </c>
      <c r="F24" s="347">
        <f>D24/12</f>
        <v>0</v>
      </c>
      <c r="G24" s="348" t="s">
        <v>762</v>
      </c>
      <c r="H24" s="341"/>
      <c r="I24" s="349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1"/>
      <c r="U24" s="387"/>
      <c r="V24" s="44">
        <f>SUM(I24:T24)</f>
        <v>0</v>
      </c>
      <c r="X24" s="171">
        <f>D24</f>
        <v>0</v>
      </c>
      <c r="Y24" s="352" t="e">
        <f>V24/X24</f>
        <v>#DIV/0!</v>
      </c>
      <c r="AA24" s="353">
        <f>COUNT(I24:T24)</f>
        <v>0</v>
      </c>
      <c r="AB24" s="354">
        <f>F24*AA24</f>
        <v>0</v>
      </c>
      <c r="AC24" s="352" t="e">
        <f>V24/AB24</f>
        <v>#DIV/0!</v>
      </c>
    </row>
    <row r="25" spans="1:29" ht="34.5" customHeight="1">
      <c r="A25" s="316"/>
      <c r="B25" s="50" t="s">
        <v>763</v>
      </c>
      <c r="C25" s="341"/>
      <c r="D25" s="361">
        <f>'Gest.Puérp.'!O30</f>
        <v>0</v>
      </c>
      <c r="E25" s="355" t="s">
        <v>428</v>
      </c>
      <c r="F25" s="356">
        <f>D25/12</f>
        <v>0</v>
      </c>
      <c r="G25" s="357" t="s">
        <v>428</v>
      </c>
      <c r="H25" s="341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60"/>
      <c r="U25" s="387"/>
      <c r="V25" s="44">
        <f>SUM(I25:T25)</f>
        <v>0</v>
      </c>
      <c r="X25" s="171">
        <f>D25</f>
        <v>0</v>
      </c>
      <c r="Y25" s="352" t="e">
        <f>V25/X25</f>
        <v>#DIV/0!</v>
      </c>
      <c r="AA25" s="353">
        <f>COUNT(I25:T25)</f>
        <v>0</v>
      </c>
      <c r="AB25" s="354">
        <f>F25*AA25</f>
        <v>0</v>
      </c>
      <c r="AC25" s="352" t="e">
        <f>V25/AB25</f>
        <v>#DIV/0!</v>
      </c>
    </row>
    <row r="26" spans="1:29" ht="34.5" customHeight="1">
      <c r="A26" s="316"/>
      <c r="B26" s="53" t="s">
        <v>764</v>
      </c>
      <c r="C26" s="341"/>
      <c r="D26" s="363">
        <f>'Gest.Puérp.'!O31</f>
        <v>0</v>
      </c>
      <c r="E26" s="364" t="s">
        <v>429</v>
      </c>
      <c r="F26" s="365">
        <f>D26/12</f>
        <v>0</v>
      </c>
      <c r="G26" s="366" t="s">
        <v>429</v>
      </c>
      <c r="H26" s="341"/>
      <c r="I26" s="367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9"/>
      <c r="U26" s="387"/>
      <c r="V26" s="54">
        <f>SUM(I26:T26)</f>
        <v>0</v>
      </c>
      <c r="W26" s="353"/>
      <c r="X26" s="370">
        <f>D26</f>
        <v>0</v>
      </c>
      <c r="Y26" s="371" t="e">
        <f>V26/X26</f>
        <v>#DIV/0!</v>
      </c>
      <c r="Z26" s="353"/>
      <c r="AA26" s="353">
        <f>COUNT(I26:T26)</f>
        <v>0</v>
      </c>
      <c r="AB26" s="372">
        <f>F26*AA26</f>
        <v>0</v>
      </c>
      <c r="AC26" s="371" t="e">
        <f>V26/AB26</f>
        <v>#DIV/0!</v>
      </c>
    </row>
    <row r="27" spans="3:22" ht="9.75" customHeight="1">
      <c r="C27" s="315"/>
      <c r="F27" s="388"/>
      <c r="H27" s="315"/>
      <c r="U27" s="315"/>
      <c r="V27" s="315"/>
    </row>
    <row r="28" spans="2:29" ht="34.5" customHeight="1">
      <c r="B28" s="389" t="s">
        <v>765</v>
      </c>
      <c r="C28" s="341"/>
      <c r="D28" s="384">
        <f>D24</f>
        <v>0</v>
      </c>
      <c r="E28" s="390" t="s">
        <v>766</v>
      </c>
      <c r="F28" s="391">
        <f>D28/12</f>
        <v>0</v>
      </c>
      <c r="G28" s="392" t="s">
        <v>766</v>
      </c>
      <c r="H28" s="341"/>
      <c r="I28" s="393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5"/>
      <c r="U28" s="20"/>
      <c r="V28" s="184">
        <f>SUM(I28:T28)</f>
        <v>0</v>
      </c>
      <c r="W28" s="20"/>
      <c r="X28" s="188">
        <f>D28</f>
        <v>0</v>
      </c>
      <c r="Y28" s="396" t="e">
        <f>V28/X28</f>
        <v>#DIV/0!</v>
      </c>
      <c r="Z28" s="20"/>
      <c r="AA28" s="20">
        <f>COUNT(I28:T28)</f>
        <v>0</v>
      </c>
      <c r="AB28" s="397">
        <f>F28*AA28</f>
        <v>0</v>
      </c>
      <c r="AC28" s="396" t="e">
        <f>V28/AB28</f>
        <v>#DIV/0!</v>
      </c>
    </row>
    <row r="29" spans="1:22" s="380" customFormat="1" ht="34.5" customHeight="1">
      <c r="A29" s="379"/>
      <c r="B29" s="769" t="s">
        <v>767</v>
      </c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769"/>
      <c r="Q29" s="769"/>
      <c r="R29" s="769"/>
      <c r="S29" s="769"/>
      <c r="T29" s="769"/>
      <c r="U29" s="769"/>
      <c r="V29" s="769"/>
    </row>
    <row r="30" spans="2:29" s="353" customFormat="1" ht="15" customHeight="1">
      <c r="B30" s="382"/>
      <c r="C30" s="20"/>
      <c r="D30" s="382"/>
      <c r="E30" s="382"/>
      <c r="F30" s="382"/>
      <c r="G30" s="382"/>
      <c r="H30" s="20"/>
      <c r="I30" s="214"/>
      <c r="J30" s="214"/>
      <c r="K30" s="214"/>
      <c r="L30" s="214"/>
      <c r="M30" s="398"/>
      <c r="N30" s="214"/>
      <c r="O30" s="214"/>
      <c r="P30" s="214"/>
      <c r="Q30" s="214"/>
      <c r="R30" s="214"/>
      <c r="S30" s="214"/>
      <c r="T30" s="214"/>
      <c r="U30" s="52"/>
      <c r="V30" s="399"/>
      <c r="Y30" s="214"/>
      <c r="AC30" s="214"/>
    </row>
    <row r="31" spans="2:29" ht="30" customHeight="1">
      <c r="B31" s="635" t="s">
        <v>292</v>
      </c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</row>
    <row r="32" spans="2:29" s="353" customFormat="1" ht="9.75" customHeight="1">
      <c r="B32" s="400"/>
      <c r="C32" s="401"/>
      <c r="D32" s="400"/>
      <c r="E32" s="400"/>
      <c r="F32" s="400"/>
      <c r="G32" s="400"/>
      <c r="H32" s="401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1"/>
      <c r="V32" s="402"/>
      <c r="Y32" s="400"/>
      <c r="AC32" s="400"/>
    </row>
    <row r="33" spans="2:29" s="20" customFormat="1" ht="30" customHeight="1">
      <c r="B33" s="403" t="s">
        <v>768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4"/>
      <c r="Y33" s="401"/>
      <c r="AC33" s="401"/>
    </row>
    <row r="34" spans="1:22" ht="9.75" customHeight="1">
      <c r="A34" s="316"/>
      <c r="C34" s="315"/>
      <c r="H34" s="315"/>
      <c r="U34" s="315"/>
      <c r="V34" s="315"/>
    </row>
    <row r="35" spans="1:29" ht="34.5" customHeight="1">
      <c r="A35" s="316"/>
      <c r="B35" s="41" t="s">
        <v>769</v>
      </c>
      <c r="C35" s="341"/>
      <c r="D35" s="345">
        <f>Criança!O12</f>
        <v>0</v>
      </c>
      <c r="E35" s="346" t="s">
        <v>770</v>
      </c>
      <c r="F35" s="347">
        <f aca="true" t="shared" si="0" ref="F35:F40">D35/12</f>
        <v>0</v>
      </c>
      <c r="G35" s="348" t="s">
        <v>770</v>
      </c>
      <c r="H35" s="341"/>
      <c r="I35" s="349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1"/>
      <c r="U35" s="387"/>
      <c r="V35" s="44">
        <f aca="true" t="shared" si="1" ref="V35:V40">SUM(I35:T35)</f>
        <v>0</v>
      </c>
      <c r="X35" s="171">
        <f aca="true" t="shared" si="2" ref="X35:X40">D35</f>
        <v>0</v>
      </c>
      <c r="Y35" s="352" t="e">
        <f aca="true" t="shared" si="3" ref="Y35:Y40">V35/X35</f>
        <v>#DIV/0!</v>
      </c>
      <c r="AA35" s="353">
        <f aca="true" t="shared" si="4" ref="AA35:AA40">COUNT(I35:T35)</f>
        <v>0</v>
      </c>
      <c r="AB35" s="354">
        <f aca="true" t="shared" si="5" ref="AB35:AB40">F35*AA35</f>
        <v>0</v>
      </c>
      <c r="AC35" s="352" t="e">
        <f aca="true" t="shared" si="6" ref="AC35:AC40">V35/AB35</f>
        <v>#DIV/0!</v>
      </c>
    </row>
    <row r="36" spans="1:29" ht="34.5" customHeight="1">
      <c r="A36" s="316"/>
      <c r="B36" s="50" t="s">
        <v>771</v>
      </c>
      <c r="C36" s="341"/>
      <c r="D36" s="361">
        <f>Criança!J11</f>
        <v>0</v>
      </c>
      <c r="E36" s="375" t="s">
        <v>772</v>
      </c>
      <c r="F36" s="356">
        <f t="shared" si="0"/>
        <v>0</v>
      </c>
      <c r="G36" s="376" t="s">
        <v>772</v>
      </c>
      <c r="H36" s="341"/>
      <c r="I36" s="358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60"/>
      <c r="U36" s="387"/>
      <c r="V36" s="44">
        <f t="shared" si="1"/>
        <v>0</v>
      </c>
      <c r="X36" s="171">
        <f t="shared" si="2"/>
        <v>0</v>
      </c>
      <c r="Y36" s="352" t="e">
        <f t="shared" si="3"/>
        <v>#DIV/0!</v>
      </c>
      <c r="AA36" s="353">
        <f t="shared" si="4"/>
        <v>0</v>
      </c>
      <c r="AB36" s="354">
        <f t="shared" si="5"/>
        <v>0</v>
      </c>
      <c r="AC36" s="352" t="e">
        <f t="shared" si="6"/>
        <v>#DIV/0!</v>
      </c>
    </row>
    <row r="37" spans="1:29" ht="34.5" customHeight="1">
      <c r="A37" s="316"/>
      <c r="B37" s="50" t="s">
        <v>773</v>
      </c>
      <c r="C37" s="341"/>
      <c r="D37" s="207">
        <f>SUM(Criança!O15,Criança!O17,Criança!O19)</f>
        <v>0</v>
      </c>
      <c r="E37" s="375" t="s">
        <v>428</v>
      </c>
      <c r="F37" s="356">
        <f t="shared" si="0"/>
        <v>0</v>
      </c>
      <c r="G37" s="376" t="s">
        <v>428</v>
      </c>
      <c r="H37" s="341"/>
      <c r="I37" s="358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60"/>
      <c r="U37" s="387"/>
      <c r="V37" s="44">
        <f t="shared" si="1"/>
        <v>0</v>
      </c>
      <c r="X37" s="171">
        <f t="shared" si="2"/>
        <v>0</v>
      </c>
      <c r="Y37" s="352" t="e">
        <f t="shared" si="3"/>
        <v>#DIV/0!</v>
      </c>
      <c r="AA37" s="353">
        <f t="shared" si="4"/>
        <v>0</v>
      </c>
      <c r="AB37" s="354">
        <f t="shared" si="5"/>
        <v>0</v>
      </c>
      <c r="AC37" s="352" t="e">
        <f t="shared" si="6"/>
        <v>#DIV/0!</v>
      </c>
    </row>
    <row r="38" spans="1:29" ht="34.5" customHeight="1">
      <c r="A38" s="316"/>
      <c r="B38" s="50" t="s">
        <v>774</v>
      </c>
      <c r="C38" s="405"/>
      <c r="D38" s="361">
        <f>SUM(Criança!O18,Criança!O20)</f>
        <v>0</v>
      </c>
      <c r="E38" s="375" t="s">
        <v>429</v>
      </c>
      <c r="F38" s="356">
        <f t="shared" si="0"/>
        <v>0</v>
      </c>
      <c r="G38" s="376" t="s">
        <v>429</v>
      </c>
      <c r="H38" s="341"/>
      <c r="I38" s="358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60"/>
      <c r="U38" s="387"/>
      <c r="V38" s="44">
        <f t="shared" si="1"/>
        <v>0</v>
      </c>
      <c r="X38" s="171">
        <f t="shared" si="2"/>
        <v>0</v>
      </c>
      <c r="Y38" s="352" t="e">
        <f t="shared" si="3"/>
        <v>#DIV/0!</v>
      </c>
      <c r="AA38" s="353">
        <f t="shared" si="4"/>
        <v>0</v>
      </c>
      <c r="AB38" s="354">
        <f t="shared" si="5"/>
        <v>0</v>
      </c>
      <c r="AC38" s="352" t="e">
        <f t="shared" si="6"/>
        <v>#DIV/0!</v>
      </c>
    </row>
    <row r="39" spans="2:29" ht="34.5" customHeight="1">
      <c r="B39" s="362" t="s">
        <v>775</v>
      </c>
      <c r="C39" s="341"/>
      <c r="D39" s="361">
        <f>SUM(D37,D38)</f>
        <v>0</v>
      </c>
      <c r="E39" s="355" t="s">
        <v>751</v>
      </c>
      <c r="F39" s="356">
        <f t="shared" si="0"/>
        <v>0</v>
      </c>
      <c r="G39" s="376" t="s">
        <v>751</v>
      </c>
      <c r="H39" s="341"/>
      <c r="I39" s="358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60"/>
      <c r="U39" s="20"/>
      <c r="V39" s="44">
        <f t="shared" si="1"/>
        <v>0</v>
      </c>
      <c r="X39" s="171">
        <f t="shared" si="2"/>
        <v>0</v>
      </c>
      <c r="Y39" s="352" t="e">
        <f t="shared" si="3"/>
        <v>#DIV/0!</v>
      </c>
      <c r="AA39" s="353">
        <f t="shared" si="4"/>
        <v>0</v>
      </c>
      <c r="AB39" s="354">
        <f t="shared" si="5"/>
        <v>0</v>
      </c>
      <c r="AC39" s="352" t="e">
        <f t="shared" si="6"/>
        <v>#DIV/0!</v>
      </c>
    </row>
    <row r="40" spans="1:29" ht="34.5" customHeight="1">
      <c r="A40" s="316"/>
      <c r="B40" s="53" t="s">
        <v>776</v>
      </c>
      <c r="C40" s="341"/>
      <c r="D40" s="363">
        <f>D35</f>
        <v>0</v>
      </c>
      <c r="E40" s="377" t="s">
        <v>777</v>
      </c>
      <c r="F40" s="365">
        <f t="shared" si="0"/>
        <v>0</v>
      </c>
      <c r="G40" s="378" t="s">
        <v>777</v>
      </c>
      <c r="H40" s="341"/>
      <c r="I40" s="367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9"/>
      <c r="U40" s="387"/>
      <c r="V40" s="54">
        <f t="shared" si="1"/>
        <v>0</v>
      </c>
      <c r="W40" s="353"/>
      <c r="X40" s="370">
        <f t="shared" si="2"/>
        <v>0</v>
      </c>
      <c r="Y40" s="371" t="e">
        <f t="shared" si="3"/>
        <v>#DIV/0!</v>
      </c>
      <c r="Z40" s="353"/>
      <c r="AA40" s="353">
        <f t="shared" si="4"/>
        <v>0</v>
      </c>
      <c r="AB40" s="372">
        <f t="shared" si="5"/>
        <v>0</v>
      </c>
      <c r="AC40" s="371" t="e">
        <f t="shared" si="6"/>
        <v>#DIV/0!</v>
      </c>
    </row>
    <row r="41" spans="3:22" ht="9.75" customHeight="1">
      <c r="C41" s="315"/>
      <c r="H41" s="315"/>
      <c r="U41" s="315"/>
      <c r="V41" s="315"/>
    </row>
    <row r="42" spans="2:29" ht="34.5" customHeight="1">
      <c r="B42" s="41" t="s">
        <v>778</v>
      </c>
      <c r="C42" s="341"/>
      <c r="D42" s="345">
        <f>D36</f>
        <v>0</v>
      </c>
      <c r="E42" s="346" t="s">
        <v>779</v>
      </c>
      <c r="F42" s="347">
        <f>D42/12</f>
        <v>0</v>
      </c>
      <c r="G42" s="348" t="s">
        <v>779</v>
      </c>
      <c r="H42" s="341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1"/>
      <c r="U42" s="20"/>
      <c r="V42" s="44">
        <f>SUM(I42:T42)</f>
        <v>0</v>
      </c>
      <c r="X42" s="171">
        <f>D42</f>
        <v>0</v>
      </c>
      <c r="Y42" s="352" t="e">
        <f>V42/X42</f>
        <v>#DIV/0!</v>
      </c>
      <c r="AA42" s="353">
        <f>COUNT(I42:T42)</f>
        <v>0</v>
      </c>
      <c r="AB42" s="354">
        <f>F42*AA42</f>
        <v>0</v>
      </c>
      <c r="AC42" s="352" t="e">
        <f>V42/AB42</f>
        <v>#DIV/0!</v>
      </c>
    </row>
    <row r="43" spans="2:29" ht="34.5" customHeight="1">
      <c r="B43" s="53" t="s">
        <v>780</v>
      </c>
      <c r="C43" s="341"/>
      <c r="D43" s="363">
        <f>D36</f>
        <v>0</v>
      </c>
      <c r="E43" s="377" t="s">
        <v>781</v>
      </c>
      <c r="F43" s="365">
        <f>D43/12</f>
        <v>0</v>
      </c>
      <c r="G43" s="378" t="s">
        <v>781</v>
      </c>
      <c r="H43" s="341"/>
      <c r="I43" s="367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9"/>
      <c r="U43" s="20"/>
      <c r="V43" s="54">
        <f>SUM(I43:T43)</f>
        <v>0</v>
      </c>
      <c r="W43" s="353"/>
      <c r="X43" s="370">
        <f>D43</f>
        <v>0</v>
      </c>
      <c r="Y43" s="371" t="e">
        <f>V43/X43</f>
        <v>#DIV/0!</v>
      </c>
      <c r="Z43" s="353"/>
      <c r="AA43" s="353">
        <f>COUNT(I43:T43)</f>
        <v>0</v>
      </c>
      <c r="AB43" s="372">
        <f>F43*AA43</f>
        <v>0</v>
      </c>
      <c r="AC43" s="371" t="e">
        <f>V43/AB43</f>
        <v>#DIV/0!</v>
      </c>
    </row>
    <row r="44" spans="1:22" s="380" customFormat="1" ht="34.5" customHeight="1">
      <c r="A44" s="379"/>
      <c r="B44" s="769" t="s">
        <v>782</v>
      </c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69"/>
      <c r="S44" s="769"/>
      <c r="T44" s="769"/>
      <c r="U44" s="769"/>
      <c r="V44" s="769"/>
    </row>
    <row r="45" spans="2:29" s="316" customFormat="1" ht="9.75" customHeight="1">
      <c r="B45" s="406"/>
      <c r="C45" s="406"/>
      <c r="D45" s="179"/>
      <c r="E45" s="406"/>
      <c r="F45" s="179"/>
      <c r="G45" s="406"/>
      <c r="H45" s="406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161"/>
      <c r="V45" s="186"/>
      <c r="Y45" s="160"/>
      <c r="AC45" s="160"/>
    </row>
    <row r="46" spans="2:29" s="20" customFormat="1" ht="30" customHeight="1">
      <c r="B46" s="403" t="s">
        <v>783</v>
      </c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4"/>
      <c r="Y46" s="401"/>
      <c r="AC46" s="401"/>
    </row>
    <row r="47" spans="1:22" ht="9.75" customHeight="1">
      <c r="A47" s="316"/>
      <c r="C47" s="315"/>
      <c r="H47" s="315"/>
      <c r="U47" s="315"/>
      <c r="V47" s="315"/>
    </row>
    <row r="48" spans="1:29" ht="34.5" customHeight="1">
      <c r="A48" s="316"/>
      <c r="B48" s="41" t="s">
        <v>784</v>
      </c>
      <c r="C48" s="341"/>
      <c r="D48" s="345">
        <f>Criança!J30</f>
        <v>0</v>
      </c>
      <c r="E48" s="346" t="s">
        <v>785</v>
      </c>
      <c r="F48" s="347">
        <f>D48/12</f>
        <v>0</v>
      </c>
      <c r="G48" s="408" t="s">
        <v>785</v>
      </c>
      <c r="H48" s="341"/>
      <c r="I48" s="349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1"/>
      <c r="U48" s="387"/>
      <c r="V48" s="44">
        <f>SUM(I48:T48)</f>
        <v>0</v>
      </c>
      <c r="X48" s="171">
        <f>D48</f>
        <v>0</v>
      </c>
      <c r="Y48" s="352" t="e">
        <f>V48/X48</f>
        <v>#DIV/0!</v>
      </c>
      <c r="AA48" s="353">
        <f>COUNT(I48:T48)</f>
        <v>0</v>
      </c>
      <c r="AB48" s="354">
        <f>F48*AA48</f>
        <v>0</v>
      </c>
      <c r="AC48" s="352" t="e">
        <f>V48/AB48</f>
        <v>#DIV/0!</v>
      </c>
    </row>
    <row r="49" spans="1:29" ht="34.5" customHeight="1">
      <c r="A49" s="316"/>
      <c r="B49" s="50" t="s">
        <v>786</v>
      </c>
      <c r="C49" s="341"/>
      <c r="D49" s="361">
        <f>SUM(Criança!O31,Criança!O36,Criança!O34)</f>
        <v>0</v>
      </c>
      <c r="E49" s="375" t="s">
        <v>428</v>
      </c>
      <c r="F49" s="356">
        <f>D49/12</f>
        <v>0</v>
      </c>
      <c r="G49" s="357" t="s">
        <v>428</v>
      </c>
      <c r="H49" s="341"/>
      <c r="I49" s="358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60"/>
      <c r="U49" s="387"/>
      <c r="V49" s="44">
        <f>SUM(I49:T49)</f>
        <v>0</v>
      </c>
      <c r="X49" s="171">
        <f>D49</f>
        <v>0</v>
      </c>
      <c r="Y49" s="352" t="e">
        <f>V49/X49</f>
        <v>#DIV/0!</v>
      </c>
      <c r="AA49" s="353">
        <f>COUNT(I49:T49)</f>
        <v>0</v>
      </c>
      <c r="AB49" s="354">
        <f>F49*AA49</f>
        <v>0</v>
      </c>
      <c r="AC49" s="352" t="e">
        <f>V49/AB49</f>
        <v>#DIV/0!</v>
      </c>
    </row>
    <row r="50" spans="1:29" ht="34.5" customHeight="1">
      <c r="A50" s="316"/>
      <c r="B50" s="50" t="s">
        <v>787</v>
      </c>
      <c r="C50" s="405"/>
      <c r="D50" s="361">
        <f>SUM(Criança!O35,Criança!O37)</f>
        <v>0</v>
      </c>
      <c r="E50" s="375" t="s">
        <v>429</v>
      </c>
      <c r="F50" s="356">
        <f>D50/12</f>
        <v>0</v>
      </c>
      <c r="G50" s="357" t="s">
        <v>429</v>
      </c>
      <c r="H50" s="341"/>
      <c r="I50" s="358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60"/>
      <c r="U50" s="387"/>
      <c r="V50" s="44">
        <f>SUM(I50:T50)</f>
        <v>0</v>
      </c>
      <c r="X50" s="171">
        <f>D50</f>
        <v>0</v>
      </c>
      <c r="Y50" s="352" t="e">
        <f>V50/X50</f>
        <v>#DIV/0!</v>
      </c>
      <c r="AA50" s="353">
        <f>COUNT(I50:T50)</f>
        <v>0</v>
      </c>
      <c r="AB50" s="354">
        <f>F50*AA50</f>
        <v>0</v>
      </c>
      <c r="AC50" s="352" t="e">
        <f>V50/AB50</f>
        <v>#DIV/0!</v>
      </c>
    </row>
    <row r="51" spans="2:29" ht="34.5" customHeight="1">
      <c r="B51" s="409" t="s">
        <v>788</v>
      </c>
      <c r="C51" s="341"/>
      <c r="D51" s="363">
        <f>SUM(D49,D50)</f>
        <v>0</v>
      </c>
      <c r="E51" s="364" t="s">
        <v>751</v>
      </c>
      <c r="F51" s="365">
        <f>D51/12</f>
        <v>0</v>
      </c>
      <c r="G51" s="366" t="s">
        <v>751</v>
      </c>
      <c r="H51" s="341"/>
      <c r="I51" s="367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9"/>
      <c r="U51" s="20"/>
      <c r="V51" s="54">
        <f>SUM(I51:T51)</f>
        <v>0</v>
      </c>
      <c r="W51" s="353"/>
      <c r="X51" s="370">
        <f>D51</f>
        <v>0</v>
      </c>
      <c r="Y51" s="371" t="e">
        <f>V51/X51</f>
        <v>#DIV/0!</v>
      </c>
      <c r="Z51" s="353"/>
      <c r="AA51" s="353">
        <f>COUNT(I51:T51)</f>
        <v>0</v>
      </c>
      <c r="AB51" s="372">
        <f>F51*AA51</f>
        <v>0</v>
      </c>
      <c r="AC51" s="371" t="e">
        <f>V51/AB51</f>
        <v>#DIV/0!</v>
      </c>
    </row>
    <row r="52" spans="3:22" ht="9.75" customHeight="1">
      <c r="C52" s="315"/>
      <c r="G52" s="410"/>
      <c r="H52" s="315"/>
      <c r="U52" s="315"/>
      <c r="V52" s="315"/>
    </row>
    <row r="53" spans="2:29" ht="34.5" customHeight="1">
      <c r="B53" s="41" t="s">
        <v>789</v>
      </c>
      <c r="C53" s="341"/>
      <c r="D53" s="345">
        <f>D48</f>
        <v>0</v>
      </c>
      <c r="E53" s="346" t="s">
        <v>790</v>
      </c>
      <c r="F53" s="347">
        <f>D53/12</f>
        <v>0</v>
      </c>
      <c r="G53" s="408" t="s">
        <v>790</v>
      </c>
      <c r="H53" s="341"/>
      <c r="I53" s="349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1"/>
      <c r="U53" s="20"/>
      <c r="V53" s="44">
        <f>SUM(I53:T53)</f>
        <v>0</v>
      </c>
      <c r="X53" s="171">
        <f>D53</f>
        <v>0</v>
      </c>
      <c r="Y53" s="352" t="e">
        <f>V53/X53</f>
        <v>#DIV/0!</v>
      </c>
      <c r="AA53" s="353">
        <f>COUNT(I53:T53)</f>
        <v>0</v>
      </c>
      <c r="AB53" s="354">
        <f>F53*AA53</f>
        <v>0</v>
      </c>
      <c r="AC53" s="352" t="e">
        <f>V53/AB53</f>
        <v>#DIV/0!</v>
      </c>
    </row>
    <row r="54" spans="2:29" ht="34.5" customHeight="1">
      <c r="B54" s="53" t="s">
        <v>791</v>
      </c>
      <c r="C54" s="341"/>
      <c r="D54" s="363">
        <f>D48</f>
        <v>0</v>
      </c>
      <c r="E54" s="377" t="s">
        <v>792</v>
      </c>
      <c r="F54" s="365">
        <f>D54/12</f>
        <v>0</v>
      </c>
      <c r="G54" s="366" t="s">
        <v>792</v>
      </c>
      <c r="H54" s="341"/>
      <c r="I54" s="367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9"/>
      <c r="U54" s="20"/>
      <c r="V54" s="54">
        <f>SUM(I54:T54)</f>
        <v>0</v>
      </c>
      <c r="W54" s="353"/>
      <c r="X54" s="370">
        <f>D54</f>
        <v>0</v>
      </c>
      <c r="Y54" s="371" t="e">
        <f>V54/X54</f>
        <v>#DIV/0!</v>
      </c>
      <c r="Z54" s="353"/>
      <c r="AA54" s="353">
        <f>COUNT(I54:T54)</f>
        <v>0</v>
      </c>
      <c r="AB54" s="372">
        <f>F54*AA54</f>
        <v>0</v>
      </c>
      <c r="AC54" s="371" t="e">
        <f>V54/AB54</f>
        <v>#DIV/0!</v>
      </c>
    </row>
    <row r="55" spans="1:22" s="380" customFormat="1" ht="34.5" customHeight="1">
      <c r="A55" s="379"/>
      <c r="B55" s="769" t="s">
        <v>793</v>
      </c>
      <c r="C55" s="769"/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</row>
    <row r="57" spans="2:29" ht="30" customHeight="1">
      <c r="B57" s="635" t="s">
        <v>794</v>
      </c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</row>
    <row r="58" spans="2:29" ht="15" customHeight="1">
      <c r="B58" s="411"/>
      <c r="C58" s="343"/>
      <c r="D58" s="411"/>
      <c r="E58" s="343"/>
      <c r="F58" s="411"/>
      <c r="G58" s="411"/>
      <c r="H58" s="343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343"/>
      <c r="V58" s="412"/>
      <c r="Y58" s="411"/>
      <c r="AC58" s="411"/>
    </row>
    <row r="59" spans="1:29" ht="34.5" customHeight="1">
      <c r="A59" s="316"/>
      <c r="B59" s="41" t="s">
        <v>795</v>
      </c>
      <c r="C59" s="341"/>
      <c r="D59" s="413">
        <f>HiperDia!H11</f>
        <v>0</v>
      </c>
      <c r="E59" s="346" t="s">
        <v>796</v>
      </c>
      <c r="F59" s="347">
        <f>D59/12</f>
        <v>0</v>
      </c>
      <c r="G59" s="348" t="s">
        <v>796</v>
      </c>
      <c r="H59" s="341"/>
      <c r="I59" s="349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1"/>
      <c r="U59" s="387"/>
      <c r="V59" s="44">
        <f>SUM(I59:T59)</f>
        <v>0</v>
      </c>
      <c r="X59" s="171">
        <f>D59</f>
        <v>0</v>
      </c>
      <c r="Y59" s="352" t="e">
        <f>V59/X59</f>
        <v>#DIV/0!</v>
      </c>
      <c r="AA59" s="353">
        <f>COUNT(I59:T59)</f>
        <v>0</v>
      </c>
      <c r="AB59" s="354">
        <f>F59*AA59</f>
        <v>0</v>
      </c>
      <c r="AC59" s="352" t="e">
        <f>V59/AB59</f>
        <v>#DIV/0!</v>
      </c>
    </row>
    <row r="60" spans="1:29" ht="34.5" customHeight="1">
      <c r="A60" s="316"/>
      <c r="B60" s="50" t="s">
        <v>797</v>
      </c>
      <c r="C60" s="341"/>
      <c r="D60" s="414">
        <f>SUM(HiperDia!M12,HiperDia!M14,HiperDia!M16)</f>
        <v>0</v>
      </c>
      <c r="E60" s="375" t="s">
        <v>428</v>
      </c>
      <c r="F60" s="356">
        <f>D60/12</f>
        <v>0</v>
      </c>
      <c r="G60" s="376" t="s">
        <v>428</v>
      </c>
      <c r="H60" s="341"/>
      <c r="I60" s="358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60"/>
      <c r="U60" s="387"/>
      <c r="V60" s="44">
        <f>SUM(I60:T60)</f>
        <v>0</v>
      </c>
      <c r="X60" s="171">
        <f>D60</f>
        <v>0</v>
      </c>
      <c r="Y60" s="352" t="e">
        <f>V60/X60</f>
        <v>#DIV/0!</v>
      </c>
      <c r="AA60" s="353">
        <f>COUNT(I60:T60)</f>
        <v>0</v>
      </c>
      <c r="AB60" s="354">
        <f>F60*AA60</f>
        <v>0</v>
      </c>
      <c r="AC60" s="352" t="e">
        <f>V60/AB60</f>
        <v>#DIV/0!</v>
      </c>
    </row>
    <row r="61" spans="1:29" ht="34.5" customHeight="1">
      <c r="A61" s="316"/>
      <c r="B61" s="50" t="s">
        <v>798</v>
      </c>
      <c r="C61" s="341"/>
      <c r="D61" s="414">
        <f>SUM(HiperDia!M15,HiperDia!M17)</f>
        <v>0</v>
      </c>
      <c r="E61" s="375" t="s">
        <v>429</v>
      </c>
      <c r="F61" s="356">
        <f>D61/12</f>
        <v>0</v>
      </c>
      <c r="G61" s="376" t="s">
        <v>429</v>
      </c>
      <c r="H61" s="341"/>
      <c r="I61" s="358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60"/>
      <c r="U61" s="20"/>
      <c r="V61" s="44">
        <f>SUM(I61:T61)</f>
        <v>0</v>
      </c>
      <c r="X61" s="171">
        <f>D61</f>
        <v>0</v>
      </c>
      <c r="Y61" s="352" t="e">
        <f>V61/X61</f>
        <v>#DIV/0!</v>
      </c>
      <c r="AA61" s="353">
        <f>COUNT(I61:T61)</f>
        <v>0</v>
      </c>
      <c r="AB61" s="354">
        <f>F61*AA61</f>
        <v>0</v>
      </c>
      <c r="AC61" s="352" t="e">
        <f>V61/AB61</f>
        <v>#DIV/0!</v>
      </c>
    </row>
    <row r="62" spans="2:29" ht="34.5" customHeight="1">
      <c r="B62" s="409" t="s">
        <v>799</v>
      </c>
      <c r="C62" s="341"/>
      <c r="D62" s="363">
        <f>SUM(D60,D61)</f>
        <v>0</v>
      </c>
      <c r="E62" s="364" t="s">
        <v>751</v>
      </c>
      <c r="F62" s="365">
        <f>D62/12</f>
        <v>0</v>
      </c>
      <c r="G62" s="366" t="s">
        <v>751</v>
      </c>
      <c r="H62" s="341"/>
      <c r="I62" s="367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9"/>
      <c r="U62" s="20"/>
      <c r="V62" s="54">
        <f>SUM(I62:T62)</f>
        <v>0</v>
      </c>
      <c r="W62" s="353"/>
      <c r="X62" s="370">
        <f>D62</f>
        <v>0</v>
      </c>
      <c r="Y62" s="371" t="e">
        <f>V62/X62</f>
        <v>#DIV/0!</v>
      </c>
      <c r="Z62" s="353"/>
      <c r="AA62" s="353">
        <f>COUNT(I62:T62)</f>
        <v>0</v>
      </c>
      <c r="AB62" s="372">
        <f>F62*AA62</f>
        <v>0</v>
      </c>
      <c r="AC62" s="371" t="e">
        <f>V62/AB62</f>
        <v>#DIV/0!</v>
      </c>
    </row>
    <row r="63" spans="3:22" ht="9.75" customHeight="1">
      <c r="C63" s="315"/>
      <c r="H63" s="315"/>
      <c r="U63" s="315"/>
      <c r="V63" s="315"/>
    </row>
    <row r="64" spans="1:29" ht="34.5" customHeight="1">
      <c r="A64" s="316"/>
      <c r="B64" s="41" t="s">
        <v>800</v>
      </c>
      <c r="C64" s="341"/>
      <c r="D64" s="413">
        <f>HiperDia!H26</f>
        <v>0</v>
      </c>
      <c r="E64" s="346" t="s">
        <v>801</v>
      </c>
      <c r="F64" s="347">
        <f aca="true" t="shared" si="7" ref="F64:F69">D64/12</f>
        <v>0</v>
      </c>
      <c r="G64" s="348" t="s">
        <v>801</v>
      </c>
      <c r="H64" s="341"/>
      <c r="I64" s="349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1"/>
      <c r="U64" s="387"/>
      <c r="V64" s="44">
        <f aca="true" t="shared" si="8" ref="V64:V69">SUM(I64:T64)</f>
        <v>0</v>
      </c>
      <c r="X64" s="171">
        <f aca="true" t="shared" si="9" ref="X64:X69">D64</f>
        <v>0</v>
      </c>
      <c r="Y64" s="352" t="e">
        <f aca="true" t="shared" si="10" ref="Y64:Y69">V64/X64</f>
        <v>#DIV/0!</v>
      </c>
      <c r="AA64" s="353">
        <f aca="true" t="shared" si="11" ref="AA64:AA69">COUNT(I64:T64)</f>
        <v>0</v>
      </c>
      <c r="AB64" s="354">
        <f aca="true" t="shared" si="12" ref="AB64:AB69">F64*AA64</f>
        <v>0</v>
      </c>
      <c r="AC64" s="352" t="e">
        <f aca="true" t="shared" si="13" ref="AC64:AC69">V64/AB64</f>
        <v>#DIV/0!</v>
      </c>
    </row>
    <row r="65" spans="1:29" ht="34.5" customHeight="1">
      <c r="A65" s="316"/>
      <c r="B65" s="50" t="s">
        <v>802</v>
      </c>
      <c r="C65" s="341"/>
      <c r="D65" s="414">
        <f>SUM(HiperDia!M27,HiperDia!M30,HiperDia!M32)</f>
        <v>0</v>
      </c>
      <c r="E65" s="375" t="s">
        <v>428</v>
      </c>
      <c r="F65" s="356">
        <f t="shared" si="7"/>
        <v>0</v>
      </c>
      <c r="G65" s="376" t="s">
        <v>428</v>
      </c>
      <c r="H65" s="341"/>
      <c r="I65" s="358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60"/>
      <c r="U65" s="387"/>
      <c r="V65" s="44">
        <f t="shared" si="8"/>
        <v>0</v>
      </c>
      <c r="X65" s="171">
        <f t="shared" si="9"/>
        <v>0</v>
      </c>
      <c r="Y65" s="352" t="e">
        <f t="shared" si="10"/>
        <v>#DIV/0!</v>
      </c>
      <c r="AA65" s="353">
        <f t="shared" si="11"/>
        <v>0</v>
      </c>
      <c r="AB65" s="354">
        <f t="shared" si="12"/>
        <v>0</v>
      </c>
      <c r="AC65" s="352" t="e">
        <f t="shared" si="13"/>
        <v>#DIV/0!</v>
      </c>
    </row>
    <row r="66" spans="1:29" ht="34.5" customHeight="1">
      <c r="A66" s="316"/>
      <c r="B66" s="50" t="s">
        <v>803</v>
      </c>
      <c r="C66" s="341"/>
      <c r="D66" s="415">
        <f>SUM(HiperDia!M31,HiperDia!M33)</f>
        <v>0</v>
      </c>
      <c r="E66" s="375" t="s">
        <v>429</v>
      </c>
      <c r="F66" s="347">
        <f t="shared" si="7"/>
        <v>0</v>
      </c>
      <c r="G66" s="376" t="s">
        <v>429</v>
      </c>
      <c r="H66" s="341"/>
      <c r="I66" s="358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60"/>
      <c r="U66" s="20"/>
      <c r="V66" s="44">
        <f t="shared" si="8"/>
        <v>0</v>
      </c>
      <c r="X66" s="171">
        <f t="shared" si="9"/>
        <v>0</v>
      </c>
      <c r="Y66" s="352" t="e">
        <f t="shared" si="10"/>
        <v>#DIV/0!</v>
      </c>
      <c r="AA66" s="353">
        <f t="shared" si="11"/>
        <v>0</v>
      </c>
      <c r="AB66" s="354">
        <f t="shared" si="12"/>
        <v>0</v>
      </c>
      <c r="AC66" s="352" t="e">
        <f t="shared" si="13"/>
        <v>#DIV/0!</v>
      </c>
    </row>
    <row r="67" spans="2:29" ht="34.5" customHeight="1">
      <c r="B67" s="416" t="s">
        <v>804</v>
      </c>
      <c r="C67" s="341"/>
      <c r="D67" s="361">
        <f>SUM(D65,D66)</f>
        <v>0</v>
      </c>
      <c r="E67" s="355" t="s">
        <v>751</v>
      </c>
      <c r="F67" s="356">
        <f t="shared" si="7"/>
        <v>0</v>
      </c>
      <c r="G67" s="357" t="s">
        <v>751</v>
      </c>
      <c r="H67" s="341"/>
      <c r="I67" s="358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60"/>
      <c r="U67" s="20"/>
      <c r="V67" s="44">
        <f t="shared" si="8"/>
        <v>0</v>
      </c>
      <c r="X67" s="171">
        <f t="shared" si="9"/>
        <v>0</v>
      </c>
      <c r="Y67" s="352" t="e">
        <f t="shared" si="10"/>
        <v>#DIV/0!</v>
      </c>
      <c r="AA67" s="353">
        <f t="shared" si="11"/>
        <v>0</v>
      </c>
      <c r="AB67" s="354">
        <f t="shared" si="12"/>
        <v>0</v>
      </c>
      <c r="AC67" s="352" t="e">
        <f t="shared" si="13"/>
        <v>#DIV/0!</v>
      </c>
    </row>
    <row r="68" spans="1:29" ht="34.5" customHeight="1">
      <c r="A68" s="316"/>
      <c r="B68" s="50" t="s">
        <v>805</v>
      </c>
      <c r="C68" s="341"/>
      <c r="D68" s="361">
        <f>HiperDia!M29</f>
        <v>0</v>
      </c>
      <c r="E68" s="355" t="s">
        <v>753</v>
      </c>
      <c r="F68" s="347">
        <f t="shared" si="7"/>
        <v>0</v>
      </c>
      <c r="G68" s="357" t="s">
        <v>753</v>
      </c>
      <c r="H68" s="341"/>
      <c r="I68" s="358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60"/>
      <c r="U68" s="20"/>
      <c r="V68" s="44">
        <f t="shared" si="8"/>
        <v>0</v>
      </c>
      <c r="X68" s="171">
        <f t="shared" si="9"/>
        <v>0</v>
      </c>
      <c r="Y68" s="352" t="e">
        <f t="shared" si="10"/>
        <v>#DIV/0!</v>
      </c>
      <c r="AA68" s="353">
        <f t="shared" si="11"/>
        <v>0</v>
      </c>
      <c r="AB68" s="354">
        <f t="shared" si="12"/>
        <v>0</v>
      </c>
      <c r="AC68" s="352" t="e">
        <f t="shared" si="13"/>
        <v>#DIV/0!</v>
      </c>
    </row>
    <row r="69" spans="1:29" ht="34.5" customHeight="1">
      <c r="A69" s="316"/>
      <c r="B69" s="53" t="s">
        <v>806</v>
      </c>
      <c r="C69" s="341"/>
      <c r="D69" s="363">
        <f>D64</f>
        <v>0</v>
      </c>
      <c r="E69" s="377" t="s">
        <v>807</v>
      </c>
      <c r="F69" s="365">
        <f t="shared" si="7"/>
        <v>0</v>
      </c>
      <c r="G69" s="378" t="s">
        <v>807</v>
      </c>
      <c r="H69" s="341"/>
      <c r="I69" s="367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9"/>
      <c r="U69" s="387"/>
      <c r="V69" s="54">
        <f t="shared" si="8"/>
        <v>0</v>
      </c>
      <c r="W69" s="353"/>
      <c r="X69" s="370">
        <f t="shared" si="9"/>
        <v>0</v>
      </c>
      <c r="Y69" s="371" t="e">
        <f t="shared" si="10"/>
        <v>#DIV/0!</v>
      </c>
      <c r="Z69" s="353"/>
      <c r="AA69" s="353">
        <f t="shared" si="11"/>
        <v>0</v>
      </c>
      <c r="AB69" s="372">
        <f t="shared" si="12"/>
        <v>0</v>
      </c>
      <c r="AC69" s="371" t="e">
        <f t="shared" si="13"/>
        <v>#DIV/0!</v>
      </c>
    </row>
    <row r="70" spans="1:22" ht="9.75" customHeight="1">
      <c r="A70" s="316"/>
      <c r="C70" s="315"/>
      <c r="H70" s="315"/>
      <c r="U70" s="315"/>
      <c r="V70" s="315"/>
    </row>
    <row r="71" spans="2:29" ht="34.5" customHeight="1">
      <c r="B71" s="41" t="s">
        <v>808</v>
      </c>
      <c r="C71" s="341"/>
      <c r="D71" s="345">
        <f>SUM(D59,D64)</f>
        <v>0</v>
      </c>
      <c r="E71" s="346" t="s">
        <v>809</v>
      </c>
      <c r="F71" s="347">
        <f aca="true" t="shared" si="14" ref="F71:F76">D71/12</f>
        <v>0</v>
      </c>
      <c r="G71" s="348" t="s">
        <v>809</v>
      </c>
      <c r="H71" s="341"/>
      <c r="I71" s="349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  <c r="U71" s="20"/>
      <c r="V71" s="44">
        <f aca="true" t="shared" si="15" ref="V71:V76">SUM(I71:T71)</f>
        <v>0</v>
      </c>
      <c r="X71" s="171">
        <f aca="true" t="shared" si="16" ref="X71:X76">D71</f>
        <v>0</v>
      </c>
      <c r="Y71" s="352" t="e">
        <f aca="true" t="shared" si="17" ref="Y71:Y76">V71/X71</f>
        <v>#DIV/0!</v>
      </c>
      <c r="AA71" s="353">
        <f aca="true" t="shared" si="18" ref="AA71:AA76">COUNT(I71:T71)</f>
        <v>0</v>
      </c>
      <c r="AB71" s="354">
        <f aca="true" t="shared" si="19" ref="AB71:AB76">F71*AA71</f>
        <v>0</v>
      </c>
      <c r="AC71" s="352" t="e">
        <f aca="true" t="shared" si="20" ref="AC71:AC76">V71/AB71</f>
        <v>#DIV/0!</v>
      </c>
    </row>
    <row r="72" spans="2:29" ht="34.5" customHeight="1">
      <c r="B72" s="50" t="s">
        <v>810</v>
      </c>
      <c r="C72" s="341"/>
      <c r="D72" s="361">
        <f>D71</f>
        <v>0</v>
      </c>
      <c r="E72" s="375" t="s">
        <v>811</v>
      </c>
      <c r="F72" s="356">
        <f t="shared" si="14"/>
        <v>0</v>
      </c>
      <c r="G72" s="376" t="s">
        <v>811</v>
      </c>
      <c r="H72" s="341"/>
      <c r="I72" s="358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60"/>
      <c r="U72" s="20"/>
      <c r="V72" s="44">
        <f t="shared" si="15"/>
        <v>0</v>
      </c>
      <c r="X72" s="171">
        <f t="shared" si="16"/>
        <v>0</v>
      </c>
      <c r="Y72" s="352" t="e">
        <f t="shared" si="17"/>
        <v>#DIV/0!</v>
      </c>
      <c r="AA72" s="353">
        <f t="shared" si="18"/>
        <v>0</v>
      </c>
      <c r="AB72" s="354">
        <f t="shared" si="19"/>
        <v>0</v>
      </c>
      <c r="AC72" s="352" t="e">
        <f t="shared" si="20"/>
        <v>#DIV/0!</v>
      </c>
    </row>
    <row r="73" spans="2:29" ht="34.5" customHeight="1">
      <c r="B73" s="50" t="s">
        <v>812</v>
      </c>
      <c r="C73" s="341"/>
      <c r="D73" s="361">
        <f>D72</f>
        <v>0</v>
      </c>
      <c r="E73" s="375" t="s">
        <v>813</v>
      </c>
      <c r="F73" s="356">
        <f t="shared" si="14"/>
        <v>0</v>
      </c>
      <c r="G73" s="376" t="s">
        <v>813</v>
      </c>
      <c r="H73" s="341"/>
      <c r="I73" s="358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60"/>
      <c r="U73" s="20"/>
      <c r="V73" s="44">
        <f t="shared" si="15"/>
        <v>0</v>
      </c>
      <c r="X73" s="171">
        <f t="shared" si="16"/>
        <v>0</v>
      </c>
      <c r="Y73" s="352" t="e">
        <f t="shared" si="17"/>
        <v>#DIV/0!</v>
      </c>
      <c r="AA73" s="353">
        <f t="shared" si="18"/>
        <v>0</v>
      </c>
      <c r="AB73" s="354">
        <f t="shared" si="19"/>
        <v>0</v>
      </c>
      <c r="AC73" s="352" t="e">
        <f t="shared" si="20"/>
        <v>#DIV/0!</v>
      </c>
    </row>
    <row r="74" spans="2:29" ht="34.5" customHeight="1">
      <c r="B74" s="50" t="s">
        <v>814</v>
      </c>
      <c r="C74" s="341"/>
      <c r="D74" s="361">
        <f>D59</f>
        <v>0</v>
      </c>
      <c r="E74" s="375" t="s">
        <v>815</v>
      </c>
      <c r="F74" s="356">
        <f t="shared" si="14"/>
        <v>0</v>
      </c>
      <c r="G74" s="376" t="s">
        <v>815</v>
      </c>
      <c r="H74" s="341"/>
      <c r="I74" s="358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60"/>
      <c r="U74" s="20"/>
      <c r="V74" s="44">
        <f t="shared" si="15"/>
        <v>0</v>
      </c>
      <c r="X74" s="171">
        <f t="shared" si="16"/>
        <v>0</v>
      </c>
      <c r="Y74" s="352" t="e">
        <f t="shared" si="17"/>
        <v>#DIV/0!</v>
      </c>
      <c r="AA74" s="353">
        <f t="shared" si="18"/>
        <v>0</v>
      </c>
      <c r="AB74" s="354">
        <f t="shared" si="19"/>
        <v>0</v>
      </c>
      <c r="AC74" s="352" t="e">
        <f t="shared" si="20"/>
        <v>#DIV/0!</v>
      </c>
    </row>
    <row r="75" spans="2:29" ht="34.5" customHeight="1">
      <c r="B75" s="50" t="s">
        <v>816</v>
      </c>
      <c r="C75" s="341"/>
      <c r="D75" s="361">
        <f>D64</f>
        <v>0</v>
      </c>
      <c r="E75" s="375" t="s">
        <v>817</v>
      </c>
      <c r="F75" s="356">
        <f t="shared" si="14"/>
        <v>0</v>
      </c>
      <c r="G75" s="376" t="s">
        <v>817</v>
      </c>
      <c r="H75" s="341"/>
      <c r="I75" s="358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60"/>
      <c r="U75" s="20"/>
      <c r="V75" s="44">
        <f t="shared" si="15"/>
        <v>0</v>
      </c>
      <c r="X75" s="171">
        <f t="shared" si="16"/>
        <v>0</v>
      </c>
      <c r="Y75" s="352" t="e">
        <f t="shared" si="17"/>
        <v>#DIV/0!</v>
      </c>
      <c r="AA75" s="353">
        <f t="shared" si="18"/>
        <v>0</v>
      </c>
      <c r="AB75" s="354">
        <f t="shared" si="19"/>
        <v>0</v>
      </c>
      <c r="AC75" s="352" t="e">
        <f t="shared" si="20"/>
        <v>#DIV/0!</v>
      </c>
    </row>
    <row r="76" spans="2:29" ht="34.5" customHeight="1">
      <c r="B76" s="53" t="s">
        <v>818</v>
      </c>
      <c r="C76" s="341"/>
      <c r="D76" s="363">
        <f>D64</f>
        <v>0</v>
      </c>
      <c r="E76" s="377" t="s">
        <v>819</v>
      </c>
      <c r="F76" s="365">
        <f t="shared" si="14"/>
        <v>0</v>
      </c>
      <c r="G76" s="378" t="s">
        <v>819</v>
      </c>
      <c r="H76" s="341"/>
      <c r="I76" s="367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9"/>
      <c r="U76" s="20"/>
      <c r="V76" s="54">
        <f t="shared" si="15"/>
        <v>0</v>
      </c>
      <c r="W76" s="353"/>
      <c r="X76" s="370">
        <f t="shared" si="16"/>
        <v>0</v>
      </c>
      <c r="Y76" s="371" t="e">
        <f t="shared" si="17"/>
        <v>#DIV/0!</v>
      </c>
      <c r="Z76" s="353"/>
      <c r="AA76" s="353">
        <f t="shared" si="18"/>
        <v>0</v>
      </c>
      <c r="AB76" s="372">
        <f t="shared" si="19"/>
        <v>0</v>
      </c>
      <c r="AC76" s="371" t="e">
        <f t="shared" si="20"/>
        <v>#DIV/0!</v>
      </c>
    </row>
    <row r="77" spans="1:22" s="380" customFormat="1" ht="34.5" customHeight="1">
      <c r="A77" s="379"/>
      <c r="B77" s="769" t="s">
        <v>820</v>
      </c>
      <c r="C77" s="769"/>
      <c r="D77" s="769"/>
      <c r="E77" s="769"/>
      <c r="F77" s="769"/>
      <c r="G77" s="769"/>
      <c r="H77" s="769"/>
      <c r="I77" s="769"/>
      <c r="J77" s="769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</row>
    <row r="95" ht="12" customHeight="1" hidden="1"/>
    <row r="96" spans="5:20" ht="12.75" customHeight="1" hidden="1">
      <c r="E96" s="315" t="s">
        <v>821</v>
      </c>
      <c r="G96" s="315" t="s">
        <v>822</v>
      </c>
      <c r="I96" s="315">
        <f>F35</f>
        <v>0</v>
      </c>
      <c r="J96" s="315">
        <f>I96*2</f>
        <v>0</v>
      </c>
      <c r="K96" s="315">
        <f>I96*3</f>
        <v>0</v>
      </c>
      <c r="L96" s="315">
        <f>I96*4</f>
        <v>0</v>
      </c>
      <c r="M96" s="315">
        <f>I96*5</f>
        <v>0</v>
      </c>
      <c r="N96" s="315">
        <f>I96*6</f>
        <v>0</v>
      </c>
      <c r="O96" s="315">
        <f>I96*7</f>
        <v>0</v>
      </c>
      <c r="P96" s="315">
        <f>I96*8</f>
        <v>0</v>
      </c>
      <c r="Q96" s="315">
        <f>I96*9</f>
        <v>0</v>
      </c>
      <c r="R96" s="315">
        <f>I96*10</f>
        <v>0</v>
      </c>
      <c r="S96" s="315">
        <f>I96*11</f>
        <v>0</v>
      </c>
      <c r="T96" s="417">
        <f>I96*12</f>
        <v>0</v>
      </c>
    </row>
    <row r="97" spans="7:20" ht="12.75" customHeight="1" hidden="1">
      <c r="G97" s="315" t="s">
        <v>823</v>
      </c>
      <c r="I97" s="315">
        <f>I35</f>
        <v>0</v>
      </c>
      <c r="J97" s="315">
        <f>I35+J35</f>
        <v>0</v>
      </c>
      <c r="K97" s="315">
        <f>I35+J35+K35</f>
        <v>0</v>
      </c>
      <c r="L97" s="315">
        <f>I35+J35+K35+L35</f>
        <v>0</v>
      </c>
      <c r="M97" s="315">
        <f>I35+J35+K35+L35+M35</f>
        <v>0</v>
      </c>
      <c r="N97" s="315">
        <f>I35+J35+K35+L35+M35+N35</f>
        <v>0</v>
      </c>
      <c r="O97" s="315">
        <f>I35+J35+K35+L35+M35+N35+O35</f>
        <v>0</v>
      </c>
      <c r="P97" s="315">
        <f>I35+J35+K35+L35+M35+N35+O35+P35</f>
        <v>0</v>
      </c>
      <c r="Q97" s="315">
        <f>I35+J35+K35+L35+M35+N35+O35+P35+Q35</f>
        <v>0</v>
      </c>
      <c r="R97" s="315">
        <f>I35+J35+K35+L35+M35+N35+O35+P35+Q35+R35</f>
        <v>0</v>
      </c>
      <c r="S97" s="315">
        <f>I35+J35+K35+L35+M35+N35+O35+P35+Q35+R35+S35</f>
        <v>0</v>
      </c>
      <c r="T97" s="315">
        <f>I35+J35+K35+L35+M35+N35+O35+P35+Q35+R35+S35+T35</f>
        <v>0</v>
      </c>
    </row>
    <row r="99" spans="5:20" ht="12.75" customHeight="1" hidden="1">
      <c r="E99" s="315" t="s">
        <v>824</v>
      </c>
      <c r="G99" s="315" t="s">
        <v>822</v>
      </c>
      <c r="I99" s="417">
        <f>F37</f>
        <v>0</v>
      </c>
      <c r="J99" s="417">
        <f>I99*2</f>
        <v>0</v>
      </c>
      <c r="K99" s="417">
        <f>I99*3</f>
        <v>0</v>
      </c>
      <c r="L99" s="417">
        <f>I99*4</f>
        <v>0</v>
      </c>
      <c r="M99" s="417">
        <f>I99*5</f>
        <v>0</v>
      </c>
      <c r="N99" s="417">
        <f>I99*6</f>
        <v>0</v>
      </c>
      <c r="O99" s="417">
        <f>I99*7</f>
        <v>0</v>
      </c>
      <c r="P99" s="417">
        <f>I99*8</f>
        <v>0</v>
      </c>
      <c r="Q99" s="417">
        <f>I99*9</f>
        <v>0</v>
      </c>
      <c r="R99" s="417">
        <f>I99*10</f>
        <v>0</v>
      </c>
      <c r="S99" s="417">
        <f>I99*11</f>
        <v>0</v>
      </c>
      <c r="T99" s="418">
        <f>I99*12</f>
        <v>0</v>
      </c>
    </row>
    <row r="100" spans="7:20" ht="12.75" customHeight="1" hidden="1">
      <c r="G100" s="315" t="s">
        <v>823</v>
      </c>
      <c r="I100" s="315">
        <f>I37</f>
        <v>0</v>
      </c>
      <c r="J100" s="315">
        <f>I37+J37</f>
        <v>0</v>
      </c>
      <c r="K100" s="315">
        <f>I37+J37+K37</f>
        <v>0</v>
      </c>
      <c r="L100" s="315">
        <f>I37+J37+K37+L37</f>
        <v>0</v>
      </c>
      <c r="M100" s="315">
        <f>I37+J37+K37+L37+M37</f>
        <v>0</v>
      </c>
      <c r="N100" s="315">
        <f>I37+J37+K37+L37+M37+N37</f>
        <v>0</v>
      </c>
      <c r="O100" s="315">
        <f>I37+J37+K37+L37+M37+N37+O37</f>
        <v>0</v>
      </c>
      <c r="P100" s="315">
        <f>I37+J37+K37+L37+M37+N37+O37+P37</f>
        <v>0</v>
      </c>
      <c r="Q100" s="315">
        <f>I37+J37+K37+L37+M37+N37+O37+P37+Q37</f>
        <v>0</v>
      </c>
      <c r="R100" s="315">
        <f>I37+J37+K37+L37+M37+N37+O37+P37+Q37+R37</f>
        <v>0</v>
      </c>
      <c r="S100" s="315">
        <f>I37+J37+K37+L37+M37+N37+O37+P37+Q37+R37+S37</f>
        <v>0</v>
      </c>
      <c r="T100" s="315">
        <f>I37+J37+K37+L37+M37+N37+O37+P37+Q37+R37+S37+T37</f>
        <v>0</v>
      </c>
    </row>
    <row r="101" spans="9:20" ht="12.75" customHeight="1" hidden="1"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8"/>
    </row>
    <row r="102" spans="5:20" ht="12.75" customHeight="1" hidden="1">
      <c r="E102" s="315" t="s">
        <v>825</v>
      </c>
      <c r="G102" s="315" t="s">
        <v>822</v>
      </c>
      <c r="I102" s="417" t="e">
        <f>#REF!</f>
        <v>#REF!</v>
      </c>
      <c r="J102" s="417" t="e">
        <f>I102*2</f>
        <v>#REF!</v>
      </c>
      <c r="K102" s="417" t="e">
        <f>I102*3</f>
        <v>#REF!</v>
      </c>
      <c r="L102" s="417" t="e">
        <f>I102*4</f>
        <v>#REF!</v>
      </c>
      <c r="M102" s="417" t="e">
        <f>I102*5</f>
        <v>#REF!</v>
      </c>
      <c r="N102" s="417" t="e">
        <f>I102*6</f>
        <v>#REF!</v>
      </c>
      <c r="O102" s="417" t="e">
        <f>I102*7</f>
        <v>#REF!</v>
      </c>
      <c r="P102" s="417" t="e">
        <f>I102*8</f>
        <v>#REF!</v>
      </c>
      <c r="Q102" s="417" t="e">
        <f>I102*9</f>
        <v>#REF!</v>
      </c>
      <c r="R102" s="417" t="e">
        <f>I102*10</f>
        <v>#REF!</v>
      </c>
      <c r="S102" s="417" t="e">
        <f>I102*11</f>
        <v>#REF!</v>
      </c>
      <c r="T102" s="417" t="e">
        <f>S102</f>
        <v>#REF!</v>
      </c>
    </row>
    <row r="103" spans="7:20" ht="12.75" customHeight="1" hidden="1">
      <c r="G103" s="315" t="s">
        <v>823</v>
      </c>
      <c r="I103" s="417" t="e">
        <f>#REF!</f>
        <v>#REF!</v>
      </c>
      <c r="J103" s="417" t="e">
        <f>#REF!+#REF!</f>
        <v>#REF!</v>
      </c>
      <c r="K103" s="417" t="e">
        <f>#REF!+#REF!+#REF!</f>
        <v>#REF!</v>
      </c>
      <c r="L103" s="417" t="e">
        <f>#REF!+#REF!+#REF!+#REF!</f>
        <v>#REF!</v>
      </c>
      <c r="M103" s="417" t="e">
        <f>#REF!+#REF!+#REF!+#REF!+#REF!</f>
        <v>#REF!</v>
      </c>
      <c r="N103" s="417" t="e">
        <f>#REF!+#REF!+#REF!+#REF!+#REF!+#REF!</f>
        <v>#REF!</v>
      </c>
      <c r="O103" s="417" t="e">
        <f>#REF!+#REF!+#REF!+#REF!+#REF!+#REF!+#REF!</f>
        <v>#REF!</v>
      </c>
      <c r="P103" s="417" t="e">
        <f>#REF!+#REF!+#REF!+#REF!+#REF!+#REF!+#REF!+#REF!</f>
        <v>#REF!</v>
      </c>
      <c r="Q103" s="417" t="e">
        <f>#REF!+#REF!+#REF!+#REF!+#REF!+#REF!+#REF!+#REF!+#REF!</f>
        <v>#REF!</v>
      </c>
      <c r="R103" s="417" t="e">
        <f>#REF!+#REF!+#REF!+#REF!+#REF!+#REF!+#REF!+#REF!+#REF!+#REF!</f>
        <v>#REF!</v>
      </c>
      <c r="S103" s="417" t="e">
        <f>#REF!+#REF!+#REF!+#REF!+#REF!+#REF!+#REF!+#REF!+#REF!+#REF!+#REF!</f>
        <v>#REF!</v>
      </c>
      <c r="T103" s="418" t="e">
        <f>#REF!+#REF!+#REF!+#REF!+#REF!+#REF!+#REF!+#REF!+#REF!+#REF!+#REF!+#REF!</f>
        <v>#REF!</v>
      </c>
    </row>
    <row r="105" spans="5:20" ht="14.25" customHeight="1" hidden="1">
      <c r="E105" s="315" t="s">
        <v>826</v>
      </c>
      <c r="G105" s="315" t="s">
        <v>822</v>
      </c>
      <c r="I105" s="417" t="e">
        <f>#REF!</f>
        <v>#REF!</v>
      </c>
      <c r="J105" s="417" t="e">
        <f>I105*2</f>
        <v>#REF!</v>
      </c>
      <c r="K105" s="417" t="e">
        <f>I105*3</f>
        <v>#REF!</v>
      </c>
      <c r="L105" s="417" t="e">
        <f>I105*4</f>
        <v>#REF!</v>
      </c>
      <c r="M105" s="417" t="e">
        <f>I105*5</f>
        <v>#REF!</v>
      </c>
      <c r="N105" s="417" t="e">
        <f>I105*6</f>
        <v>#REF!</v>
      </c>
      <c r="O105" s="417" t="e">
        <f>I105*7</f>
        <v>#REF!</v>
      </c>
      <c r="P105" s="417" t="e">
        <f>I105*8</f>
        <v>#REF!</v>
      </c>
      <c r="Q105" s="417" t="e">
        <f>I105*9</f>
        <v>#REF!</v>
      </c>
      <c r="R105" s="417" t="e">
        <f>I105*10</f>
        <v>#REF!</v>
      </c>
      <c r="S105" s="417" t="e">
        <f>I105*11</f>
        <v>#REF!</v>
      </c>
      <c r="T105" s="418" t="e">
        <f>I105*12</f>
        <v>#REF!</v>
      </c>
    </row>
    <row r="106" spans="7:20" ht="16.5" customHeight="1" hidden="1">
      <c r="G106" s="315" t="s">
        <v>823</v>
      </c>
      <c r="I106" s="315" t="e">
        <f>#REF!</f>
        <v>#REF!</v>
      </c>
      <c r="J106" s="315" t="e">
        <f>#REF!+#REF!</f>
        <v>#REF!</v>
      </c>
      <c r="K106" s="315" t="e">
        <f>#REF!+#REF!+#REF!</f>
        <v>#REF!</v>
      </c>
      <c r="L106" s="315" t="e">
        <f>#REF!+#REF!+#REF!+#REF!</f>
        <v>#REF!</v>
      </c>
      <c r="M106" s="315" t="e">
        <f>#REF!+#REF!+#REF!+#REF!+#REF!</f>
        <v>#REF!</v>
      </c>
      <c r="N106" s="315" t="e">
        <f>#REF!+#REF!+#REF!+#REF!+#REF!+#REF!</f>
        <v>#REF!</v>
      </c>
      <c r="O106" s="315" t="e">
        <f>#REF!+#REF!+#REF!+#REF!+#REF!+#REF!+#REF!</f>
        <v>#REF!</v>
      </c>
      <c r="P106" s="315" t="e">
        <f>#REF!+#REF!+#REF!+#REF!+#REF!+#REF!+#REF!+#REF!</f>
        <v>#REF!</v>
      </c>
      <c r="Q106" s="315" t="e">
        <f>#REF!+#REF!+#REF!+#REF!+#REF!+#REF!+#REF!+#REF!+#REF!</f>
        <v>#REF!</v>
      </c>
      <c r="R106" s="315" t="e">
        <f>#REF!+#REF!+#REF!+#REF!+#REF!+#REF!+#REF!+#REF!+#REF!+#REF!</f>
        <v>#REF!</v>
      </c>
      <c r="S106" s="315" t="e">
        <f>#REF!+#REF!+#REF!+#REF!+#REF!+#REF!+#REF!+#REF!+#REF!+#REF!+#REF!</f>
        <v>#REF!</v>
      </c>
      <c r="T106" s="315" t="e">
        <f>#REF!+#REF!+#REF!+#REF!+#REF!+#REF!+#REF!+#REF!+#REF!+#REF!+#REF!+#REF!</f>
        <v>#REF!</v>
      </c>
    </row>
    <row r="107" spans="9:20" ht="12.75" customHeight="1" hidden="1"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8"/>
    </row>
    <row r="108" spans="5:20" ht="25.5" customHeight="1" hidden="1">
      <c r="E108" s="315" t="s">
        <v>827</v>
      </c>
      <c r="G108" s="315" t="s">
        <v>822</v>
      </c>
      <c r="I108" s="417" t="str">
        <f>"$#REF!$#REF!"</f>
        <v>$#REF!$#REF!</v>
      </c>
      <c r="J108" s="417" t="e">
        <f>I108*2</f>
        <v>#VALUE!</v>
      </c>
      <c r="K108" s="417" t="e">
        <f>I108*3</f>
        <v>#VALUE!</v>
      </c>
      <c r="L108" s="417" t="e">
        <f>I108*4</f>
        <v>#VALUE!</v>
      </c>
      <c r="M108" s="417" t="e">
        <f>I108*5</f>
        <v>#VALUE!</v>
      </c>
      <c r="N108" s="417" t="e">
        <f>I108*6</f>
        <v>#VALUE!</v>
      </c>
      <c r="O108" s="417" t="e">
        <f>I108*7</f>
        <v>#VALUE!</v>
      </c>
      <c r="P108" s="417" t="e">
        <f>I108*8</f>
        <v>#VALUE!</v>
      </c>
      <c r="Q108" s="417" t="e">
        <f>I108*9</f>
        <v>#VALUE!</v>
      </c>
      <c r="R108" s="417" t="e">
        <f>I108*10</f>
        <v>#VALUE!</v>
      </c>
      <c r="S108" s="417" t="e">
        <f>I108*11</f>
        <v>#VALUE!</v>
      </c>
      <c r="T108" s="417" t="e">
        <f>I108*12</f>
        <v>#VALUE!</v>
      </c>
    </row>
    <row r="109" spans="7:20" ht="25.5" customHeight="1" hidden="1">
      <c r="G109" s="315" t="s">
        <v>823</v>
      </c>
      <c r="I109" s="417" t="str">
        <f>"$#REF!$#REF!"</f>
        <v>$#REF!$#REF!</v>
      </c>
      <c r="J109" s="417" t="e">
        <f>"$#REF!$#REF!"+"$#REF!$#REF!"</f>
        <v>#VALUE!</v>
      </c>
      <c r="K109" s="417" t="e">
        <f>"$#REF!$#REF!"+"$#REF!$#REF!"+"$#REF!$#REF!"</f>
        <v>#VALUE!</v>
      </c>
      <c r="L109" s="417" t="e">
        <f>"$#REF!$#REF!"+"$#REF!$#REF!"+"$#REF!$#REF!"+"$#REF!$#REF!"</f>
        <v>#VALUE!</v>
      </c>
      <c r="M109" s="417" t="e">
        <f>"$#REF!$#REF!"+"$#REF!$#REF!"+"$#REF!$#REF!"+"$#REF!$#REF!"+"$#REF!$#REF!"</f>
        <v>#VALUE!</v>
      </c>
      <c r="N109" s="417" t="e">
        <f>"$#REF!$#REF!"+"$#REF!$#REF!"+"$#REF!$#REF!"+"$#REF!$#REF!"+"$#REF!$#REF!"+"$#REF!$#REF!"</f>
        <v>#VALUE!</v>
      </c>
      <c r="O109" s="417" t="e">
        <f>"$#REF!$#REF!"+"$#REF!$#REF!"+"$#REF!$#REF!"+"$#REF!$#REF!"+"$#REF!$#REF!"+"$#REF!$#REF!"+"$#REF!$#REF!"</f>
        <v>#VALUE!</v>
      </c>
      <c r="P109" s="417" t="e">
        <f>"$#REF!$#REF!"+"$#REF!$#REF!"+"$#REF!$#REF!"+"$#REF!$#REF!"+"$#REF!$#REF!"+"$#REF!$#REF!"+"$#REF!$#REF!"+"$#REF!$#REF!"</f>
        <v>#VALUE!</v>
      </c>
      <c r="Q109" s="417" t="e">
        <f>"$#REF!$#REF!"+"$#REF!$#REF!"+"$#REF!$#REF!"+"$#REF!$#REF!"+"$#REF!$#REF!"+"$#REF!$#REF!"+"$#REF!$#REF!"+"$#REF!$#REF!"+"$#REF!$#REF!"</f>
        <v>#VALUE!</v>
      </c>
      <c r="R109" s="417" t="e">
        <f>"$#REF!$#REF!"+"$#REF!$#REF!"+"$#REF!$#REF!"+"$#REF!$#REF!"+"$#REF!$#REF!"+"$#REF!$#REF!"+"$#REF!$#REF!"+"$#REF!$#REF!"+"$#REF!$#REF!"+"$#REF!$#REF!"</f>
        <v>#VALUE!</v>
      </c>
      <c r="S109" s="417" t="e">
        <f>"$#REF!$#REF!"+"$#REF!$#REF!"+"$#REF!$#REF!"+"$#REF!$#REF!"+"$#REF!$#REF!"+"$#REF!$#REF!"+"$#REF!$#REF!"+"$#REF!$#REF!"+"$#REF!$#REF!"+"$#REF!$#REF!"+"$#REF!$#REF!"</f>
        <v>#VALUE!</v>
      </c>
      <c r="T109" s="418" t="e">
        <f>"$#REF!$#REF!"+"$#REF!$#REF!"+"$#REF!$#REF!"+"$#REF!$#REF!"+"$#REF!$#REF!"+"$#REF!$#REF!"+"$#REF!$#REF!"+"$#REF!$#REF!"+"$#REF!$#REF!"+"$#REF!$#REF!"+"$#REF!$#REF!"+"$#REF!$#REF!"</f>
        <v>#VALUE!</v>
      </c>
    </row>
    <row r="111" spans="5:20" ht="12.75" customHeight="1" hidden="1">
      <c r="E111" s="315" t="s">
        <v>828</v>
      </c>
      <c r="G111" s="315" t="s">
        <v>822</v>
      </c>
      <c r="I111" s="417">
        <f>F60</f>
        <v>0</v>
      </c>
      <c r="J111" s="417">
        <f>I111*2</f>
        <v>0</v>
      </c>
      <c r="K111" s="417">
        <f>I111*3</f>
        <v>0</v>
      </c>
      <c r="L111" s="417">
        <f>I111*4</f>
        <v>0</v>
      </c>
      <c r="M111" s="417">
        <f>I111*5</f>
        <v>0</v>
      </c>
      <c r="N111" s="417">
        <f>I111*6</f>
        <v>0</v>
      </c>
      <c r="O111" s="417">
        <f>I111*7</f>
        <v>0</v>
      </c>
      <c r="P111" s="417">
        <f>I111*8</f>
        <v>0</v>
      </c>
      <c r="Q111" s="417">
        <f>I111*9</f>
        <v>0</v>
      </c>
      <c r="R111" s="417">
        <f>I111*10</f>
        <v>0</v>
      </c>
      <c r="S111" s="417">
        <f>I111*11</f>
        <v>0</v>
      </c>
      <c r="T111" s="417">
        <f>I111*12</f>
        <v>0</v>
      </c>
    </row>
    <row r="112" spans="7:20" ht="12.75" customHeight="1" hidden="1">
      <c r="G112" s="315" t="s">
        <v>823</v>
      </c>
      <c r="I112" s="315">
        <f>I60</f>
        <v>0</v>
      </c>
      <c r="J112" s="315">
        <f>I60+J60</f>
        <v>0</v>
      </c>
      <c r="K112" s="315">
        <f>I60+J60+K60</f>
        <v>0</v>
      </c>
      <c r="L112" s="315">
        <f>I60+J60+K60+L60</f>
        <v>0</v>
      </c>
      <c r="M112" s="315">
        <f>I60+J60+K60+L60+M60</f>
        <v>0</v>
      </c>
      <c r="N112" s="315">
        <f>I60+J60+K60+L60+M60+N60</f>
        <v>0</v>
      </c>
      <c r="O112" s="315">
        <f>I60+J60+K60+L60+M60+N60+O60</f>
        <v>0</v>
      </c>
      <c r="P112" s="315">
        <f>I60+J60+K60+L60+M60+N60+O60+P60</f>
        <v>0</v>
      </c>
      <c r="Q112" s="315">
        <f>I60+J60+K60+L60+M60+N60+O60+P60+Q60</f>
        <v>0</v>
      </c>
      <c r="R112" s="315">
        <f>I60+J60+K60+L60+M60+N60+O60+P60+Q60+R60</f>
        <v>0</v>
      </c>
      <c r="S112" s="315">
        <f>I60+J60+K60+L60+M60+N60+O60+P60+Q60+R60+S60</f>
        <v>0</v>
      </c>
      <c r="T112" s="315">
        <f>I60+J60+K60+L60+M60+N60+O60+P60+Q60+R60+S60+T60</f>
        <v>0</v>
      </c>
    </row>
    <row r="114" spans="5:20" ht="25.5" customHeight="1" hidden="1">
      <c r="E114" s="315" t="s">
        <v>829</v>
      </c>
      <c r="G114" s="315" t="s">
        <v>822</v>
      </c>
      <c r="I114" s="417" t="str">
        <f>"$#REF!$#REF!"</f>
        <v>$#REF!$#REF!</v>
      </c>
      <c r="J114" s="417" t="e">
        <f>I114*2</f>
        <v>#VALUE!</v>
      </c>
      <c r="K114" s="417" t="e">
        <f>I114*3</f>
        <v>#VALUE!</v>
      </c>
      <c r="L114" s="417" t="e">
        <f>I114*4</f>
        <v>#VALUE!</v>
      </c>
      <c r="M114" s="417" t="e">
        <f>I114*5</f>
        <v>#VALUE!</v>
      </c>
      <c r="N114" s="417" t="e">
        <f>I114*6</f>
        <v>#VALUE!</v>
      </c>
      <c r="O114" s="417" t="e">
        <f>I114*7</f>
        <v>#VALUE!</v>
      </c>
      <c r="P114" s="417" t="e">
        <f>I114*8</f>
        <v>#VALUE!</v>
      </c>
      <c r="Q114" s="417" t="e">
        <f>I114*9</f>
        <v>#VALUE!</v>
      </c>
      <c r="R114" s="417" t="e">
        <f>I114*10</f>
        <v>#VALUE!</v>
      </c>
      <c r="S114" s="417" t="e">
        <f>I114*11</f>
        <v>#VALUE!</v>
      </c>
      <c r="T114" s="417" t="e">
        <f>I114*12</f>
        <v>#VALUE!</v>
      </c>
    </row>
    <row r="115" spans="7:20" ht="25.5" customHeight="1" hidden="1">
      <c r="G115" s="315" t="s">
        <v>823</v>
      </c>
      <c r="I115" s="315" t="str">
        <f>"$#REF!$#REF!"</f>
        <v>$#REF!$#REF!</v>
      </c>
      <c r="J115" s="315" t="e">
        <f>"$#REF!$#REF!"+"$#REF!$#REF!"</f>
        <v>#VALUE!</v>
      </c>
      <c r="K115" s="315" t="e">
        <f>"$#REF!$#REF!"+"$#REF!$#REF!"+"$#REF!$#REF!"</f>
        <v>#VALUE!</v>
      </c>
      <c r="L115" s="315" t="e">
        <f>"$#REF!$#REF!"+"$#REF!$#REF!"+"$#REF!$#REF!"+"$#REF!$#REF!"</f>
        <v>#VALUE!</v>
      </c>
      <c r="M115" s="315" t="e">
        <f>"$#REF!$#REF!"+"$#REF!$#REF!"+"$#REF!$#REF!"+"$#REF!$#REF!"+"$#REF!$#REF!"</f>
        <v>#VALUE!</v>
      </c>
      <c r="N115" s="315" t="e">
        <f>"$#REF!$#REF!"+"$#REF!$#REF!"+"$#REF!$#REF!"+"$#REF!$#REF!"+"$#REF!$#REF!"+"$#REF!$#REF!"</f>
        <v>#VALUE!</v>
      </c>
      <c r="O115" s="315" t="e">
        <f>"$#REF!$#REF!"+"$#REF!$#REF!"+"$#REF!$#REF!"+"$#REF!$#REF!"+"$#REF!$#REF!"+"$#REF!$#REF!"+"$#REF!$#REF!"</f>
        <v>#VALUE!</v>
      </c>
      <c r="P115" s="315" t="e">
        <f>"$#REF!$#REF!"+"$#REF!$#REF!"+"$#REF!$#REF!"+"$#REF!$#REF!"+"$#REF!$#REF!"+"$#REF!$#REF!"+"$#REF!$#REF!"+"$#REF!$#REF!"</f>
        <v>#VALUE!</v>
      </c>
      <c r="Q115" s="315" t="e">
        <f>"$#REF!$#REF!"+"$#REF!$#REF!"+"$#REF!$#REF!"+"$#REF!$#REF!"+"$#REF!$#REF!"+"$#REF!$#REF!"+"$#REF!$#REF!"+"$#REF!$#REF!"+"$#REF!$#REF!"</f>
        <v>#VALUE!</v>
      </c>
      <c r="R115" s="315" t="e">
        <f>"$#REF!$#REF!"+"$#REF!$#REF!"+"$#REF!$#REF!"+"$#REF!$#REF!"+"$#REF!$#REF!"+"$#REF!$#REF!"+"$#REF!$#REF!"+"$#REF!$#REF!"+"$#REF!$#REF!"+"$#REF!$#REF!"</f>
        <v>#VALUE!</v>
      </c>
      <c r="S115" s="315" t="e">
        <f>"$#REF!$#REF!"+"$#REF!$#REF!"+"$#REF!$#REF!"+"$#REF!$#REF!"+"$#REF!$#REF!"+"$#REF!$#REF!"+"$#REF!$#REF!"+"$#REF!$#REF!"+"$#REF!$#REF!"+"$#REF!$#REF!"+"$#REF!$#REF!"</f>
        <v>#VALUE!</v>
      </c>
      <c r="T115" s="315" t="e">
        <f>"$#REF!$#REF!"+"$#REF!$#REF!"+"$#REF!$#REF!"+"$#REF!$#REF!"+"$#REF!$#REF!"+"$#REF!$#REF!"+"$#REF!$#REF!"+"$#REF!$#REF!"+"$#REF!$#REF!"+"$#REF!$#REF!"+"$#REF!$#REF!"+"$#REF!$#REF!"</f>
        <v>#VALUE!</v>
      </c>
    </row>
    <row r="117" spans="5:20" ht="12.75" customHeight="1" hidden="1">
      <c r="E117" s="315" t="s">
        <v>830</v>
      </c>
      <c r="G117" s="315" t="s">
        <v>822</v>
      </c>
      <c r="I117" s="417" t="e">
        <f>#REF!</f>
        <v>#REF!</v>
      </c>
      <c r="J117" s="417" t="e">
        <f>I117*2</f>
        <v>#REF!</v>
      </c>
      <c r="K117" s="417" t="e">
        <f>I117*3</f>
        <v>#REF!</v>
      </c>
      <c r="L117" s="417" t="e">
        <f>I117*4</f>
        <v>#REF!</v>
      </c>
      <c r="M117" s="417" t="e">
        <f>I117*5</f>
        <v>#REF!</v>
      </c>
      <c r="N117" s="417" t="e">
        <f>I117*6</f>
        <v>#REF!</v>
      </c>
      <c r="O117" s="417" t="e">
        <f>I117*7</f>
        <v>#REF!</v>
      </c>
      <c r="P117" s="417" t="e">
        <f>I117*8</f>
        <v>#REF!</v>
      </c>
      <c r="Q117" s="417" t="e">
        <f>I117*9</f>
        <v>#REF!</v>
      </c>
      <c r="R117" s="417" t="e">
        <f>I117*10</f>
        <v>#REF!</v>
      </c>
      <c r="S117" s="417" t="e">
        <f>I117*11</f>
        <v>#REF!</v>
      </c>
      <c r="T117" s="417" t="e">
        <f>I117*12</f>
        <v>#REF!</v>
      </c>
    </row>
    <row r="118" spans="7:20" ht="12.75" customHeight="1" hidden="1">
      <c r="G118" s="315" t="s">
        <v>823</v>
      </c>
      <c r="I118" s="315" t="e">
        <f>#REF!</f>
        <v>#REF!</v>
      </c>
      <c r="J118" s="315" t="e">
        <f>#REF!+#REF!</f>
        <v>#REF!</v>
      </c>
      <c r="K118" s="315" t="e">
        <f>#REF!+#REF!+#REF!</f>
        <v>#REF!</v>
      </c>
      <c r="L118" s="315" t="e">
        <f>#REF!+#REF!+#REF!+#REF!</f>
        <v>#REF!</v>
      </c>
      <c r="M118" s="315" t="e">
        <f>#REF!+#REF!+#REF!+#REF!+#REF!</f>
        <v>#REF!</v>
      </c>
      <c r="N118" s="315" t="e">
        <f>#REF!+#REF!+#REF!+#REF!+#REF!+#REF!</f>
        <v>#REF!</v>
      </c>
      <c r="O118" s="315" t="e">
        <f>#REF!+#REF!+#REF!+#REF!+#REF!+#REF!+#REF!</f>
        <v>#REF!</v>
      </c>
      <c r="P118" s="315" t="e">
        <f>#REF!+#REF!+#REF!+#REF!+#REF!+#REF!+#REF!+#REF!</f>
        <v>#REF!</v>
      </c>
      <c r="Q118" s="315" t="e">
        <f>#REF!+#REF!+#REF!+#REF!+#REF!+#REF!+#REF!+#REF!+#REF!</f>
        <v>#REF!</v>
      </c>
      <c r="R118" s="315" t="e">
        <f>#REF!+#REF!+#REF!+#REF!+#REF!+#REF!+#REF!+#REF!+#REF!+#REF!</f>
        <v>#REF!</v>
      </c>
      <c r="S118" s="315" t="e">
        <f>#REF!+#REF!+#REF!+#REF!+#REF!+#REF!+#REF!+#REF!+#REF!+#REF!+#REF!</f>
        <v>#REF!</v>
      </c>
      <c r="T118" s="315" t="e">
        <f>#REF!+#REF!+#REF!+#REF!+#REF!+#REF!+#REF!+#REF!+#REF!+#REF!+#REF!+#REF!</f>
        <v>#REF!</v>
      </c>
    </row>
    <row r="120" spans="5:20" ht="25.5" customHeight="1" hidden="1">
      <c r="E120" s="315" t="s">
        <v>831</v>
      </c>
      <c r="G120" s="315" t="s">
        <v>822</v>
      </c>
      <c r="I120" s="417" t="str">
        <f>"$#REF!$#REF!"</f>
        <v>$#REF!$#REF!</v>
      </c>
      <c r="J120" s="417" t="e">
        <f>I120*2</f>
        <v>#VALUE!</v>
      </c>
      <c r="K120" s="417" t="e">
        <f>I120*3</f>
        <v>#VALUE!</v>
      </c>
      <c r="L120" s="417" t="e">
        <f>I120*4</f>
        <v>#VALUE!</v>
      </c>
      <c r="M120" s="417" t="e">
        <f>I120*5</f>
        <v>#VALUE!</v>
      </c>
      <c r="N120" s="417" t="e">
        <f>I120*6</f>
        <v>#VALUE!</v>
      </c>
      <c r="O120" s="417" t="e">
        <f>I120*7</f>
        <v>#VALUE!</v>
      </c>
      <c r="P120" s="417" t="e">
        <f>I120*8</f>
        <v>#VALUE!</v>
      </c>
      <c r="Q120" s="417" t="e">
        <f>I120*9</f>
        <v>#VALUE!</v>
      </c>
      <c r="R120" s="417" t="e">
        <f>I120*10</f>
        <v>#VALUE!</v>
      </c>
      <c r="S120" s="417" t="e">
        <f>I120*11</f>
        <v>#VALUE!</v>
      </c>
      <c r="T120" s="417" t="e">
        <f>I120*12</f>
        <v>#VALUE!</v>
      </c>
    </row>
    <row r="121" spans="7:20" ht="25.5" customHeight="1" hidden="1">
      <c r="G121" s="315" t="s">
        <v>823</v>
      </c>
      <c r="I121" s="315" t="str">
        <f>"$#REF!$#REF!"</f>
        <v>$#REF!$#REF!</v>
      </c>
      <c r="J121" s="315" t="e">
        <f>"$#REF!$#REF!"+"$#REF!$#REF!"</f>
        <v>#VALUE!</v>
      </c>
      <c r="K121" s="315" t="e">
        <f>"$#REF!$#REF!"+"$#REF!$#REF!"+"$#REF!$#REF!"</f>
        <v>#VALUE!</v>
      </c>
      <c r="L121" s="315" t="e">
        <f>"$#REF!$#REF!"+"$#REF!$#REF!"+"$#REF!$#REF!"+"$#REF!$#REF!"</f>
        <v>#VALUE!</v>
      </c>
      <c r="M121" s="315" t="e">
        <f>"$#REF!$#REF!"+"$#REF!$#REF!"+"$#REF!$#REF!"+"$#REF!$#REF!"+"$#REF!$#REF!"</f>
        <v>#VALUE!</v>
      </c>
      <c r="N121" s="315" t="e">
        <f>"$#REF!$#REF!"+"$#REF!$#REF!"+"$#REF!$#REF!"+"$#REF!$#REF!"+"$#REF!$#REF!"+"$#REF!$#REF!"</f>
        <v>#VALUE!</v>
      </c>
      <c r="O121" s="315" t="e">
        <f>"$#REF!$#REF!"+"$#REF!$#REF!"+"$#REF!$#REF!"+"$#REF!$#REF!"+"$#REF!$#REF!"+"$#REF!$#REF!"+"$#REF!$#REF!"</f>
        <v>#VALUE!</v>
      </c>
      <c r="P121" s="315" t="e">
        <f>"$#REF!$#REF!"+"$#REF!$#REF!"+"$#REF!$#REF!"+"$#REF!$#REF!"+"$#REF!$#REF!"+"$#REF!$#REF!"+"$#REF!$#REF!"+"$#REF!$#REF!"</f>
        <v>#VALUE!</v>
      </c>
      <c r="Q121" s="315" t="e">
        <f>"$#REF!$#REF!"+"$#REF!$#REF!"+"$#REF!$#REF!"+"$#REF!$#REF!"+"$#REF!$#REF!"+"$#REF!$#REF!"+"$#REF!$#REF!"+"$#REF!$#REF!"+"$#REF!$#REF!"</f>
        <v>#VALUE!</v>
      </c>
      <c r="R121" s="315" t="e">
        <f>"$#REF!$#REF!"+"$#REF!$#REF!"+"$#REF!$#REF!"+"$#REF!$#REF!"+"$#REF!$#REF!"+"$#REF!$#REF!"+"$#REF!$#REF!"+"$#REF!$#REF!"+"$#REF!$#REF!"+"$#REF!$#REF!"</f>
        <v>#VALUE!</v>
      </c>
      <c r="S121" s="315" t="e">
        <f>"$#REF!$#REF!"+"$#REF!$#REF!"+"$#REF!$#REF!"+"$#REF!$#REF!"+"$#REF!$#REF!"+"$#REF!$#REF!"+"$#REF!$#REF!"+"$#REF!$#REF!"+"$#REF!$#REF!"+"$#REF!$#REF!"+"$#REF!$#REF!"</f>
        <v>#VALUE!</v>
      </c>
      <c r="T121" s="315" t="e">
        <f>"$#REF!$#REF!"+"$#REF!$#REF!"+"$#REF!$#REF!"+"$#REF!$#REF!"+"$#REF!$#REF!"+"$#REF!$#REF!"+"$#REF!$#REF!"+"$#REF!$#REF!"+"$#REF!$#REF!"+"$#REF!$#REF!"+"$#REF!$#REF!"+"$#REF!$#REF!"</f>
        <v>#VALUE!</v>
      </c>
    </row>
    <row r="123" spans="5:20" ht="15" customHeight="1" hidden="1">
      <c r="E123" s="315" t="s">
        <v>832</v>
      </c>
      <c r="G123" s="315" t="s">
        <v>822</v>
      </c>
      <c r="I123" s="417" t="e">
        <f>#REF!</f>
        <v>#REF!</v>
      </c>
      <c r="J123" s="417" t="e">
        <f>I123*2</f>
        <v>#REF!</v>
      </c>
      <c r="K123" s="417" t="e">
        <f>I123*3</f>
        <v>#REF!</v>
      </c>
      <c r="L123" s="417" t="e">
        <f>I123*4</f>
        <v>#REF!</v>
      </c>
      <c r="M123" s="417" t="e">
        <f>I123*5</f>
        <v>#REF!</v>
      </c>
      <c r="N123" s="417" t="e">
        <f>I123*6</f>
        <v>#REF!</v>
      </c>
      <c r="O123" s="417" t="e">
        <f>I123*7</f>
        <v>#REF!</v>
      </c>
      <c r="P123" s="417" t="e">
        <f>I123*8</f>
        <v>#REF!</v>
      </c>
      <c r="Q123" s="417" t="e">
        <f>I123*9</f>
        <v>#REF!</v>
      </c>
      <c r="R123" s="417" t="e">
        <f>I123*10</f>
        <v>#REF!</v>
      </c>
      <c r="S123" s="417" t="e">
        <f>I123*11</f>
        <v>#REF!</v>
      </c>
      <c r="T123" s="417" t="e">
        <f>I123*12</f>
        <v>#REF!</v>
      </c>
    </row>
    <row r="124" spans="7:20" ht="12.75" customHeight="1" hidden="1">
      <c r="G124" s="315" t="s">
        <v>823</v>
      </c>
      <c r="I124" s="315" t="e">
        <f>#REF!</f>
        <v>#REF!</v>
      </c>
      <c r="J124" s="315" t="e">
        <f>#REF!+#REF!</f>
        <v>#REF!</v>
      </c>
      <c r="K124" s="315" t="e">
        <f>#REF!+#REF!+#REF!</f>
        <v>#REF!</v>
      </c>
      <c r="L124" s="315" t="e">
        <f>#REF!+#REF!+#REF!+#REF!</f>
        <v>#REF!</v>
      </c>
      <c r="M124" s="315" t="e">
        <f>#REF!+#REF!+#REF!+#REF!+#REF!</f>
        <v>#REF!</v>
      </c>
      <c r="N124" s="315" t="e">
        <f>#REF!+#REF!+#REF!+#REF!+#REF!+#REF!</f>
        <v>#REF!</v>
      </c>
      <c r="O124" s="315" t="e">
        <f>#REF!+#REF!+#REF!+#REF!+#REF!+#REF!+#REF!</f>
        <v>#REF!</v>
      </c>
      <c r="P124" s="315" t="e">
        <f>#REF!+#REF!+#REF!+#REF!+#REF!+#REF!+#REF!+#REF!</f>
        <v>#REF!</v>
      </c>
      <c r="Q124" s="315" t="e">
        <f>#REF!+#REF!+#REF!+#REF!+#REF!+#REF!+#REF!+#REF!+#REF!</f>
        <v>#REF!</v>
      </c>
      <c r="R124" s="315" t="e">
        <f>#REF!+#REF!+#REF!+#REF!+#REF!+#REF!+#REF!+#REF!+#REF!+#REF!</f>
        <v>#REF!</v>
      </c>
      <c r="S124" s="315" t="e">
        <f>#REF!+#REF!+#REF!+#REF!+#REF!+#REF!+#REF!+#REF!+#REF!+#REF!+#REF!</f>
        <v>#REF!</v>
      </c>
      <c r="T124" s="315" t="e">
        <f>#REF!+#REF!+#REF!+#REF!+#REF!+#REF!+#REF!+#REF!+#REF!+#REF!+#REF!+#REF!</f>
        <v>#REF!</v>
      </c>
    </row>
    <row r="126" spans="5:20" ht="25.5" customHeight="1" hidden="1">
      <c r="E126" s="315" t="s">
        <v>833</v>
      </c>
      <c r="G126" s="315" t="s">
        <v>822</v>
      </c>
      <c r="I126" s="417" t="str">
        <f>"$#REF!$#REF!"</f>
        <v>$#REF!$#REF!</v>
      </c>
      <c r="J126" s="417" t="e">
        <f>I126*2</f>
        <v>#VALUE!</v>
      </c>
      <c r="K126" s="417" t="e">
        <f>I126*3</f>
        <v>#VALUE!</v>
      </c>
      <c r="L126" s="417" t="e">
        <f>I126*4</f>
        <v>#VALUE!</v>
      </c>
      <c r="M126" s="417" t="e">
        <f>I126*5</f>
        <v>#VALUE!</v>
      </c>
      <c r="N126" s="417" t="e">
        <f>I126*6</f>
        <v>#VALUE!</v>
      </c>
      <c r="O126" s="417" t="e">
        <f>I126*7</f>
        <v>#VALUE!</v>
      </c>
      <c r="P126" s="417" t="e">
        <f>I126*8</f>
        <v>#VALUE!</v>
      </c>
      <c r="Q126" s="417" t="e">
        <f>I126*9</f>
        <v>#VALUE!</v>
      </c>
      <c r="R126" s="417" t="e">
        <f>I126*10</f>
        <v>#VALUE!</v>
      </c>
      <c r="S126" s="417" t="e">
        <f>I126*11</f>
        <v>#VALUE!</v>
      </c>
      <c r="T126" s="417" t="e">
        <f>I126*12</f>
        <v>#VALUE!</v>
      </c>
    </row>
    <row r="127" spans="7:20" ht="25.5" customHeight="1" hidden="1">
      <c r="G127" s="315" t="s">
        <v>823</v>
      </c>
      <c r="I127" s="315" t="str">
        <f>"$#REF!$#REF!"</f>
        <v>$#REF!$#REF!</v>
      </c>
      <c r="J127" s="315" t="e">
        <f>"$#REF!$#REF!"+"$#REF!$#REF!"</f>
        <v>#VALUE!</v>
      </c>
      <c r="K127" s="315" t="e">
        <f>"$#REF!$#REF!"+"$#REF!$#REF!"+"$#REF!$#REF!"</f>
        <v>#VALUE!</v>
      </c>
      <c r="L127" s="315" t="e">
        <f>"$#REF!$#REF!"+"$#REF!$#REF!"+"$#REF!$#REF!"+"$#REF!$#REF!"</f>
        <v>#VALUE!</v>
      </c>
      <c r="M127" s="315" t="e">
        <f>"$#REF!$#REF!"+"$#REF!$#REF!"+"$#REF!$#REF!"+"$#REF!$#REF!"+"$#REF!$#REF!"</f>
        <v>#VALUE!</v>
      </c>
      <c r="N127" s="315" t="e">
        <f>"$#REF!$#REF!"+"$#REF!$#REF!"+"$#REF!$#REF!"+"$#REF!$#REF!"+"$#REF!$#REF!"+"$#REF!$#REF!"</f>
        <v>#VALUE!</v>
      </c>
      <c r="O127" s="315" t="e">
        <f>"$#REF!$#REF!"+"$#REF!$#REF!"+"$#REF!$#REF!"+"$#REF!$#REF!"+"$#REF!$#REF!"+"$#REF!$#REF!"+"$#REF!$#REF!"</f>
        <v>#VALUE!</v>
      </c>
      <c r="P127" s="315" t="e">
        <f>"$#REF!$#REF!"+"$#REF!$#REF!"+"$#REF!$#REF!"+"$#REF!$#REF!"+"$#REF!$#REF!"+"$#REF!$#REF!"+"$#REF!$#REF!"+"$#REF!$#REF!"</f>
        <v>#VALUE!</v>
      </c>
      <c r="Q127" s="315" t="e">
        <f>"$#REF!$#REF!"+"$#REF!$#REF!"+"$#REF!$#REF!"+"$#REF!$#REF!"+"$#REF!$#REF!"+"$#REF!$#REF!"+"$#REF!$#REF!"+"$#REF!$#REF!"+"$#REF!$#REF!"</f>
        <v>#VALUE!</v>
      </c>
      <c r="R127" s="315" t="e">
        <f>"$#REF!$#REF!"+"$#REF!$#REF!"+"$#REF!$#REF!"+"$#REF!$#REF!"+"$#REF!$#REF!"+"$#REF!$#REF!"+"$#REF!$#REF!"+"$#REF!$#REF!"+"$#REF!$#REF!"+"$#REF!$#REF!"</f>
        <v>#VALUE!</v>
      </c>
      <c r="S127" s="315" t="e">
        <f>"$#REF!$#REF!"+"$#REF!$#REF!"+"$#REF!$#REF!"+"$#REF!$#REF!"+"$#REF!$#REF!"+"$#REF!$#REF!"+"$#REF!$#REF!"+"$#REF!$#REF!"+"$#REF!$#REF!"+"$#REF!$#REF!"+"$#REF!$#REF!"</f>
        <v>#VALUE!</v>
      </c>
      <c r="T127" s="315" t="e">
        <f>"$#REF!$#REF!"+"$#REF!$#REF!"+"$#REF!$#REF!"+"$#REF!$#REF!"+"$#REF!$#REF!"+"$#REF!$#REF!"+"$#REF!$#REF!"+"$#REF!$#REF!"+"$#REF!$#REF!"+"$#REF!$#REF!"+"$#REF!$#REF!"+"$#REF!$#REF!"</f>
        <v>#VALUE!</v>
      </c>
    </row>
    <row r="129" spans="5:20" ht="12.75" customHeight="1" hidden="1">
      <c r="E129" s="315" t="s">
        <v>834</v>
      </c>
      <c r="G129" s="315" t="s">
        <v>822</v>
      </c>
      <c r="I129" s="417">
        <f>F11</f>
        <v>0</v>
      </c>
      <c r="J129" s="417">
        <f>I129*2</f>
        <v>0</v>
      </c>
      <c r="K129" s="417">
        <f>I129*3</f>
        <v>0</v>
      </c>
      <c r="L129" s="417">
        <f>I129*4</f>
        <v>0</v>
      </c>
      <c r="M129" s="417">
        <f>I129*5</f>
        <v>0</v>
      </c>
      <c r="N129" s="417">
        <f>I129*6</f>
        <v>0</v>
      </c>
      <c r="O129" s="417">
        <f>I129*7</f>
        <v>0</v>
      </c>
      <c r="P129" s="417">
        <f>I129*8</f>
        <v>0</v>
      </c>
      <c r="Q129" s="417">
        <f>I129*9</f>
        <v>0</v>
      </c>
      <c r="R129" s="417">
        <f>I129*10</f>
        <v>0</v>
      </c>
      <c r="S129" s="417">
        <f>I129*11</f>
        <v>0</v>
      </c>
      <c r="T129" s="417">
        <f>I129*12</f>
        <v>0</v>
      </c>
    </row>
    <row r="130" spans="7:20" ht="12.75" customHeight="1" hidden="1">
      <c r="G130" s="315" t="s">
        <v>823</v>
      </c>
      <c r="I130" s="315">
        <f>I11</f>
        <v>0</v>
      </c>
      <c r="J130" s="315">
        <f>I11+J11</f>
        <v>0</v>
      </c>
      <c r="K130" s="315">
        <f>I11+J11+K11</f>
        <v>0</v>
      </c>
      <c r="L130" s="315">
        <f>I11+J11+K11+L11</f>
        <v>0</v>
      </c>
      <c r="M130" s="315">
        <f>I11+J11+K11+L11+M11</f>
        <v>0</v>
      </c>
      <c r="N130" s="315">
        <f>I11+J11+K11+L11+M11+N11</f>
        <v>0</v>
      </c>
      <c r="O130" s="315">
        <f>I11+J11+K11+L11+M11+N11+O11</f>
        <v>0</v>
      </c>
      <c r="P130" s="315">
        <f>I11+J11+K11+L11+M11+N11+O11+P11</f>
        <v>0</v>
      </c>
      <c r="Q130" s="315">
        <f>I11+J11+K11+L11+M11+N11+O11+P11+Q11</f>
        <v>0</v>
      </c>
      <c r="R130" s="315">
        <f>I11+J11+K11+L11+M11+N11+O11+P11+Q11+R11</f>
        <v>0</v>
      </c>
      <c r="S130" s="315">
        <f>I11+J11+K11+L11+M11+N11+O11+P11+Q11+R11+S11</f>
        <v>0</v>
      </c>
      <c r="T130" s="315">
        <f>I11+J11+K11+L11+M11+N11+O11+P11+Q11+R11+S11+T11</f>
        <v>0</v>
      </c>
    </row>
    <row r="132" spans="5:20" ht="12.75" customHeight="1" hidden="1">
      <c r="E132" s="315" t="s">
        <v>835</v>
      </c>
      <c r="G132" s="315" t="s">
        <v>822</v>
      </c>
      <c r="I132" s="417">
        <f>F12</f>
        <v>0</v>
      </c>
      <c r="J132" s="417">
        <f>I132*2</f>
        <v>0</v>
      </c>
      <c r="K132" s="417">
        <f>I132*3</f>
        <v>0</v>
      </c>
      <c r="L132" s="417">
        <f>I132*4</f>
        <v>0</v>
      </c>
      <c r="M132" s="417">
        <f>I132*5</f>
        <v>0</v>
      </c>
      <c r="N132" s="417">
        <f>I132*6</f>
        <v>0</v>
      </c>
      <c r="O132" s="417">
        <f>I132*7</f>
        <v>0</v>
      </c>
      <c r="P132" s="417">
        <f>I132*8</f>
        <v>0</v>
      </c>
      <c r="Q132" s="417">
        <f>I132*9</f>
        <v>0</v>
      </c>
      <c r="R132" s="417">
        <f>I132*10</f>
        <v>0</v>
      </c>
      <c r="S132" s="417">
        <f>I132*11</f>
        <v>0</v>
      </c>
      <c r="T132" s="417">
        <f>I132*12</f>
        <v>0</v>
      </c>
    </row>
    <row r="133" spans="7:20" ht="12.75" customHeight="1" hidden="1">
      <c r="G133" s="315" t="s">
        <v>823</v>
      </c>
      <c r="I133" s="315">
        <f>I12</f>
        <v>0</v>
      </c>
      <c r="J133" s="315">
        <f>I12+J12</f>
        <v>0</v>
      </c>
      <c r="K133" s="315">
        <f>I12+J12+K12</f>
        <v>0</v>
      </c>
      <c r="L133" s="315">
        <f>I12+J12+K12+L12</f>
        <v>0</v>
      </c>
      <c r="M133" s="315">
        <f>I12+J12+K12+L12+M12</f>
        <v>0</v>
      </c>
      <c r="N133" s="315">
        <f>I12+J12+K12+L12+M12+N12</f>
        <v>0</v>
      </c>
      <c r="O133" s="315">
        <f>I12+J12+K12+L12+M12+N12+O12</f>
        <v>0</v>
      </c>
      <c r="P133" s="315">
        <f>I12+J12+K12+L12+M12+N12+O12+P12</f>
        <v>0</v>
      </c>
      <c r="Q133" s="315">
        <f>I12+J12+K12+L12+M12+N12+O12+P12+Q12</f>
        <v>0</v>
      </c>
      <c r="R133" s="315">
        <f>I12+J12+K12+L12+M12+N12+O12+P12+Q12+R12</f>
        <v>0</v>
      </c>
      <c r="S133" s="315">
        <f>I12+J12+K12+L12+M12+N12+O12+P12+Q12+R12+S12</f>
        <v>0</v>
      </c>
      <c r="T133" s="315">
        <f>I12+J12+K12+L12+M12+N12+O12+P12+Q12+R12+S12+T12</f>
        <v>0</v>
      </c>
    </row>
    <row r="135" spans="5:20" ht="25.5" customHeight="1" hidden="1">
      <c r="E135" s="315" t="s">
        <v>836</v>
      </c>
      <c r="G135" s="315" t="s">
        <v>822</v>
      </c>
      <c r="I135" s="388" t="str">
        <f>"$#REF!$#REF!"</f>
        <v>$#REF!$#REF!</v>
      </c>
      <c r="J135" s="388" t="e">
        <f>I135*2</f>
        <v>#VALUE!</v>
      </c>
      <c r="K135" s="417" t="e">
        <f>I135*3</f>
        <v>#VALUE!</v>
      </c>
      <c r="L135" s="417" t="e">
        <f>I135*4</f>
        <v>#VALUE!</v>
      </c>
      <c r="M135" s="417" t="e">
        <f>I135*5</f>
        <v>#VALUE!</v>
      </c>
      <c r="N135" s="417" t="e">
        <f>I135*6</f>
        <v>#VALUE!</v>
      </c>
      <c r="O135" s="417" t="e">
        <f>I135*7</f>
        <v>#VALUE!</v>
      </c>
      <c r="P135" s="417" t="e">
        <f>I135*8</f>
        <v>#VALUE!</v>
      </c>
      <c r="Q135" s="417" t="e">
        <f>I135*9</f>
        <v>#VALUE!</v>
      </c>
      <c r="R135" s="417" t="e">
        <f>I135*10</f>
        <v>#VALUE!</v>
      </c>
      <c r="S135" s="417" t="e">
        <f>I135*11</f>
        <v>#VALUE!</v>
      </c>
      <c r="T135" s="417" t="e">
        <f>I135*12</f>
        <v>#VALUE!</v>
      </c>
    </row>
    <row r="136" spans="7:20" ht="25.5" customHeight="1" hidden="1">
      <c r="G136" s="315" t="s">
        <v>823</v>
      </c>
      <c r="I136" s="315" t="str">
        <f>"$#REF!$#REF!"</f>
        <v>$#REF!$#REF!</v>
      </c>
      <c r="J136" s="315" t="e">
        <f>"$#REF!$#REF!"+"$#REF!$#REF!"</f>
        <v>#VALUE!</v>
      </c>
      <c r="K136" s="315" t="e">
        <f>"$#REF!$#REF!"+"$#REF!$#REF!"+"$#REF!$#REF!"</f>
        <v>#VALUE!</v>
      </c>
      <c r="L136" s="315" t="e">
        <f>"$#REF!$#REF!"+"$#REF!$#REF!"+"$#REF!$#REF!"+"$#REF!$#REF!"</f>
        <v>#VALUE!</v>
      </c>
      <c r="M136" s="315" t="e">
        <f>"$#REF!$#REF!"+"$#REF!$#REF!"+"$#REF!$#REF!"+"$#REF!$#REF!"+"$#REF!$#REF!"</f>
        <v>#VALUE!</v>
      </c>
      <c r="N136" s="315" t="e">
        <f>"$#REF!$#REF!"+"$#REF!$#REF!"+"$#REF!$#REF!"+"$#REF!$#REF!"+"$#REF!$#REF!"+"$#REF!$#REF!"</f>
        <v>#VALUE!</v>
      </c>
      <c r="O136" s="315" t="e">
        <f>"$#REF!$#REF!"+"$#REF!$#REF!"+"$#REF!$#REF!"+"$#REF!$#REF!"+"$#REF!$#REF!"+"$#REF!$#REF!"+"$#REF!$#REF!"</f>
        <v>#VALUE!</v>
      </c>
      <c r="P136" s="315" t="e">
        <f>"$#REF!$#REF!"+"$#REF!$#REF!"+"$#REF!$#REF!"+"$#REF!$#REF!"+"$#REF!$#REF!"+"$#REF!$#REF!"+"$#REF!$#REF!"+"$#REF!$#REF!"</f>
        <v>#VALUE!</v>
      </c>
      <c r="Q136" s="315" t="e">
        <f>"$#REF!$#REF!"+"$#REF!$#REF!"+"$#REF!$#REF!"+"$#REF!$#REF!"+"$#REF!$#REF!"+"$#REF!$#REF!"+"$#REF!$#REF!"+"$#REF!$#REF!"+"$#REF!$#REF!"</f>
        <v>#VALUE!</v>
      </c>
      <c r="R136" s="315" t="e">
        <f>"$#REF!$#REF!"+"$#REF!$#REF!"+"$#REF!$#REF!"+"$#REF!$#REF!"+"$#REF!$#REF!"+"$#REF!$#REF!"+"$#REF!$#REF!"+"$#REF!$#REF!"+"$#REF!$#REF!"+"$#REF!$#REF!"</f>
        <v>#VALUE!</v>
      </c>
      <c r="S136" s="417" t="e">
        <f>"$#REF!$#REF!"+"$#REF!$#REF!"+"$#REF!$#REF!"+"$#REF!$#REF!"+"$#REF!$#REF!"+"$#REF!$#REF!"+"$#REF!$#REF!"+"$#REF!$#REF!"+"$#REF!$#REF!"+"$#REF!$#REF!"+"$#REF!$#REF!"</f>
        <v>#VALUE!</v>
      </c>
      <c r="T136" s="315" t="e">
        <f>"$#REF!$#REF!"+"$#REF!$#REF!"+"$#REF!$#REF!"+"$#REF!$#REF!"+"$#REF!$#REF!"+"$#REF!$#REF!"+"$#REF!$#REF!"+"$#REF!$#REF!"+"$#REF!$#REF!"+"$#REF!$#REF!"+"$#REF!$#REF!"+"$#REF!$#REF!"</f>
        <v>#VALUE!</v>
      </c>
    </row>
    <row r="138" spans="5:20" ht="12.75" customHeight="1" hidden="1">
      <c r="E138" s="315" t="s">
        <v>837</v>
      </c>
      <c r="G138" s="315" t="s">
        <v>822</v>
      </c>
      <c r="I138" s="417">
        <f>F13</f>
        <v>0</v>
      </c>
      <c r="J138" s="417">
        <f>I138*2</f>
        <v>0</v>
      </c>
      <c r="K138" s="417">
        <f>I138*3</f>
        <v>0</v>
      </c>
      <c r="L138" s="417">
        <f>I138*4</f>
        <v>0</v>
      </c>
      <c r="M138" s="417">
        <f>I138*5</f>
        <v>0</v>
      </c>
      <c r="N138" s="417">
        <f>I138*6</f>
        <v>0</v>
      </c>
      <c r="O138" s="417">
        <f>I138*7</f>
        <v>0</v>
      </c>
      <c r="P138" s="417">
        <f>I138*8</f>
        <v>0</v>
      </c>
      <c r="Q138" s="417">
        <f>I138*9</f>
        <v>0</v>
      </c>
      <c r="R138" s="417">
        <f>I138*10</f>
        <v>0</v>
      </c>
      <c r="S138" s="417">
        <f>I138*11</f>
        <v>0</v>
      </c>
      <c r="T138" s="417">
        <f>I138*12</f>
        <v>0</v>
      </c>
    </row>
    <row r="139" spans="7:20" ht="12.75" customHeight="1" hidden="1">
      <c r="G139" s="315" t="s">
        <v>823</v>
      </c>
      <c r="I139" s="315">
        <f>I13</f>
        <v>0</v>
      </c>
      <c r="J139" s="315">
        <f>I13+J13</f>
        <v>0</v>
      </c>
      <c r="K139" s="315">
        <f>I13+J13+K13</f>
        <v>0</v>
      </c>
      <c r="L139" s="315">
        <f>I13+J13+K13+L13</f>
        <v>0</v>
      </c>
      <c r="M139" s="315">
        <f>I13+J13+K13+L13+M13</f>
        <v>0</v>
      </c>
      <c r="N139" s="315">
        <f>I13+J13+K13+L13+M13+N13</f>
        <v>0</v>
      </c>
      <c r="O139" s="315">
        <f>I13+J13+K13+L13+M13+N13+O13</f>
        <v>0</v>
      </c>
      <c r="P139" s="315">
        <f>I13+J13+K13+L13+M13+N13+O13+P13</f>
        <v>0</v>
      </c>
      <c r="Q139" s="315">
        <f>I13+J13+K13+L13+M13+N13+O13+P13+Q13</f>
        <v>0</v>
      </c>
      <c r="R139" s="315">
        <f>I13+J13+K13+L13+M13+N13+O13+P13+Q13+R13</f>
        <v>0</v>
      </c>
      <c r="S139" s="417">
        <f>I13+J13+K13+L13+M13+N13+O13+P13+Q13+R13+S13</f>
        <v>0</v>
      </c>
      <c r="T139" s="315">
        <f>I13+J13+K13+L13+M13+N13+O13+P13+Q13+R13+S13+T13</f>
        <v>0</v>
      </c>
    </row>
    <row r="141" spans="5:20" ht="16.5" customHeight="1" hidden="1">
      <c r="E141" s="315" t="s">
        <v>838</v>
      </c>
      <c r="G141" s="315" t="s">
        <v>822</v>
      </c>
      <c r="I141" s="417" t="str">
        <f>"$#REF!$#REF!"</f>
        <v>$#REF!$#REF!</v>
      </c>
      <c r="J141" s="417" t="e">
        <f>I141*2</f>
        <v>#VALUE!</v>
      </c>
      <c r="K141" s="417" t="e">
        <f>I141*3</f>
        <v>#VALUE!</v>
      </c>
      <c r="L141" s="417" t="e">
        <f>I141*4</f>
        <v>#VALUE!</v>
      </c>
      <c r="M141" s="417" t="e">
        <f>I141*5</f>
        <v>#VALUE!</v>
      </c>
      <c r="N141" s="417" t="e">
        <f>I141*6</f>
        <v>#VALUE!</v>
      </c>
      <c r="O141" s="417" t="e">
        <f>I141*7</f>
        <v>#VALUE!</v>
      </c>
      <c r="P141" s="417" t="e">
        <f>I141*8</f>
        <v>#VALUE!</v>
      </c>
      <c r="Q141" s="417" t="e">
        <f>I141*9</f>
        <v>#VALUE!</v>
      </c>
      <c r="R141" s="417" t="e">
        <f>I141*10</f>
        <v>#VALUE!</v>
      </c>
      <c r="S141" s="417" t="e">
        <f>I141*11</f>
        <v>#VALUE!</v>
      </c>
      <c r="T141" s="417" t="e">
        <f>I141*12</f>
        <v>#VALUE!</v>
      </c>
    </row>
    <row r="142" spans="7:20" ht="25.5" customHeight="1" hidden="1">
      <c r="G142" s="315" t="s">
        <v>823</v>
      </c>
      <c r="I142" s="315" t="str">
        <f>"$#REF!$#REF!"</f>
        <v>$#REF!$#REF!</v>
      </c>
      <c r="J142" s="315" t="e">
        <f>"$#REF!$#REF!"+"$#REF!$#REF!"</f>
        <v>#VALUE!</v>
      </c>
      <c r="K142" s="315" t="e">
        <f>"$#REF!$#REF!"+"$#REF!$#REF!"+"$#REF!$#REF!"</f>
        <v>#VALUE!</v>
      </c>
      <c r="L142" s="315" t="e">
        <f>"$#REF!$#REF!"+"$#REF!$#REF!"+"$#REF!$#REF!"+"$#REF!$#REF!"</f>
        <v>#VALUE!</v>
      </c>
      <c r="M142" s="315" t="e">
        <f>"$#REF!$#REF!"+"$#REF!$#REF!"+"$#REF!$#REF!"+"$#REF!$#REF!"+"$#REF!$#REF!"</f>
        <v>#VALUE!</v>
      </c>
      <c r="N142" s="315" t="e">
        <f>"$#REF!$#REF!"+"$#REF!$#REF!"+"$#REF!$#REF!"+"$#REF!$#REF!"+"$#REF!$#REF!"+"$#REF!$#REF!"</f>
        <v>#VALUE!</v>
      </c>
      <c r="O142" s="315" t="e">
        <f>"$#REF!$#REF!"+"$#REF!$#REF!"+"$#REF!$#REF!"+"$#REF!$#REF!"+"$#REF!$#REF!"+"$#REF!$#REF!"+"$#REF!$#REF!"</f>
        <v>#VALUE!</v>
      </c>
      <c r="P142" s="315" t="e">
        <f>"$#REF!$#REF!"+"$#REF!$#REF!"+"$#REF!$#REF!"+"$#REF!$#REF!"+"$#REF!$#REF!"+"$#REF!$#REF!"+"$#REF!$#REF!"+"$#REF!$#REF!"</f>
        <v>#VALUE!</v>
      </c>
      <c r="Q142" s="315" t="e">
        <f>"$#REF!$#REF!"+"$#REF!$#REF!"+"$#REF!$#REF!"+"$#REF!$#REF!"+"$#REF!$#REF!"+"$#REF!$#REF!"+"$#REF!$#REF!"+"$#REF!$#REF!"+"$#REF!$#REF!"</f>
        <v>#VALUE!</v>
      </c>
      <c r="R142" s="315" t="e">
        <f>"$#REF!$#REF!"+"$#REF!$#REF!"+"$#REF!$#REF!"+"$#REF!$#REF!"+"$#REF!$#REF!"+"$#REF!$#REF!"+"$#REF!$#REF!"+"$#REF!$#REF!"+"$#REF!$#REF!"+"$#REF!$#REF!"</f>
        <v>#VALUE!</v>
      </c>
      <c r="S142" s="417" t="e">
        <f>"$#REF!$#REF!"+"$#REF!$#REF!"+"$#REF!$#REF!"+"$#REF!$#REF!"+"$#REF!$#REF!"+"$#REF!$#REF!"+"$#REF!$#REF!"+"$#REF!$#REF!"+"$#REF!$#REF!"+"$#REF!$#REF!"+"$#REF!$#REF!"</f>
        <v>#VALUE!</v>
      </c>
      <c r="T142" s="315" t="e">
        <f>"$#REF!$#REF!"+"$#REF!$#REF!"+"$#REF!$#REF!"+"$#REF!$#REF!"+"$#REF!$#REF!"+"$#REF!$#REF!"+"$#REF!$#REF!"+"$#REF!$#REF!"+"$#REF!$#REF!"+"$#REF!$#REF!"+"$#REF!$#REF!"+"$#REF!$#REF!"</f>
        <v>#VALUE!</v>
      </c>
    </row>
    <row r="144" spans="5:20" ht="15.75" customHeight="1" hidden="1">
      <c r="E144" s="315" t="s">
        <v>839</v>
      </c>
      <c r="G144" s="315" t="s">
        <v>822</v>
      </c>
      <c r="I144" s="417" t="e">
        <f>#REF!</f>
        <v>#REF!</v>
      </c>
      <c r="J144" s="417" t="e">
        <f>I144*2</f>
        <v>#REF!</v>
      </c>
      <c r="K144" s="417" t="e">
        <f>I144*3</f>
        <v>#REF!</v>
      </c>
      <c r="L144" s="417" t="e">
        <f>I144*4</f>
        <v>#REF!</v>
      </c>
      <c r="M144" s="417" t="e">
        <f>I144*5</f>
        <v>#REF!</v>
      </c>
      <c r="N144" s="417" t="e">
        <f>I144*6</f>
        <v>#REF!</v>
      </c>
      <c r="O144" s="417" t="e">
        <f>I144*7</f>
        <v>#REF!</v>
      </c>
      <c r="P144" s="417" t="e">
        <f>I144*8</f>
        <v>#REF!</v>
      </c>
      <c r="Q144" s="417" t="e">
        <f>I144*9</f>
        <v>#REF!</v>
      </c>
      <c r="R144" s="417" t="e">
        <f>I144*10</f>
        <v>#REF!</v>
      </c>
      <c r="S144" s="417" t="e">
        <f>I144*11</f>
        <v>#REF!</v>
      </c>
      <c r="T144" s="417" t="e">
        <f>S144</f>
        <v>#REF!</v>
      </c>
    </row>
    <row r="145" spans="7:20" ht="12.75" customHeight="1" hidden="1">
      <c r="G145" s="315" t="s">
        <v>823</v>
      </c>
      <c r="I145" s="315" t="e">
        <f>#REF!</f>
        <v>#REF!</v>
      </c>
      <c r="J145" s="315" t="e">
        <f>#REF!+#REF!</f>
        <v>#REF!</v>
      </c>
      <c r="K145" s="315" t="e">
        <f>#REF!+#REF!+#REF!</f>
        <v>#REF!</v>
      </c>
      <c r="L145" s="315" t="e">
        <f>#REF!+#REF!+#REF!+#REF!</f>
        <v>#REF!</v>
      </c>
      <c r="M145" s="315" t="e">
        <f>#REF!+#REF!+#REF!+#REF!+#REF!</f>
        <v>#REF!</v>
      </c>
      <c r="N145" s="315" t="e">
        <f>#REF!+#REF!+#REF!+#REF!+#REF!+#REF!</f>
        <v>#REF!</v>
      </c>
      <c r="O145" s="315" t="e">
        <f>#REF!+#REF!+#REF!+#REF!+#REF!+#REF!+#REF!</f>
        <v>#REF!</v>
      </c>
      <c r="P145" s="315" t="e">
        <f>#REF!+#REF!+#REF!+#REF!+#REF!+#REF!+#REF!+#REF!</f>
        <v>#REF!</v>
      </c>
      <c r="Q145" s="315" t="e">
        <f>#REF!+#REF!+#REF!+#REF!+#REF!+#REF!+#REF!+#REF!+#REF!</f>
        <v>#REF!</v>
      </c>
      <c r="R145" s="315" t="e">
        <f>#REF!+#REF!+#REF!+#REF!+#REF!+#REF!+#REF!+#REF!+#REF!+#REF!</f>
        <v>#REF!</v>
      </c>
      <c r="S145" s="417" t="e">
        <f>#REF!+#REF!+#REF!+#REF!+#REF!+#REF!+#REF!+#REF!+#REF!+#REF!+#REF!</f>
        <v>#REF!</v>
      </c>
      <c r="T145" s="315" t="e">
        <f>#REF!+#REF!+#REF!+#REF!+#REF!+#REF!+#REF!+#REF!+#REF!+#REF!+#REF!+#REF!</f>
        <v>#REF!</v>
      </c>
    </row>
    <row r="147" spans="5:20" ht="15.75" customHeight="1" hidden="1">
      <c r="E147" s="315" t="s">
        <v>840</v>
      </c>
      <c r="G147" s="315" t="s">
        <v>822</v>
      </c>
      <c r="I147" s="417" t="str">
        <f>"$#REF!$#REF!"</f>
        <v>$#REF!$#REF!</v>
      </c>
      <c r="J147" s="417" t="e">
        <f>I147*2</f>
        <v>#VALUE!</v>
      </c>
      <c r="K147" s="417" t="e">
        <f>I147*3</f>
        <v>#VALUE!</v>
      </c>
      <c r="L147" s="417" t="e">
        <f>I147*4</f>
        <v>#VALUE!</v>
      </c>
      <c r="M147" s="417" t="e">
        <f>I147*5</f>
        <v>#VALUE!</v>
      </c>
      <c r="N147" s="417" t="e">
        <f>I147*6</f>
        <v>#VALUE!</v>
      </c>
      <c r="O147" s="417" t="e">
        <f>I147*7</f>
        <v>#VALUE!</v>
      </c>
      <c r="P147" s="417" t="e">
        <f>I147*8</f>
        <v>#VALUE!</v>
      </c>
      <c r="Q147" s="417" t="e">
        <f>I147*9</f>
        <v>#VALUE!</v>
      </c>
      <c r="R147" s="417" t="e">
        <f>I147*10</f>
        <v>#VALUE!</v>
      </c>
      <c r="S147" s="417" t="e">
        <f>I147*11</f>
        <v>#VALUE!</v>
      </c>
      <c r="T147" s="417" t="e">
        <f>I147*12</f>
        <v>#VALUE!</v>
      </c>
    </row>
    <row r="148" spans="7:20" ht="25.5" customHeight="1" hidden="1">
      <c r="G148" s="315" t="s">
        <v>823</v>
      </c>
      <c r="I148" s="315" t="str">
        <f>"$#REF!$#REF!"</f>
        <v>$#REF!$#REF!</v>
      </c>
      <c r="J148" s="315" t="e">
        <f>"$#REF!$#REF!"+"$#REF!$#REF!"</f>
        <v>#VALUE!</v>
      </c>
      <c r="K148" s="315" t="e">
        <f>"$#REF!$#REF!"+"$#REF!$#REF!"+"$#REF!$#REF!"</f>
        <v>#VALUE!</v>
      </c>
      <c r="L148" s="315" t="e">
        <f>"$#REF!$#REF!"+"$#REF!$#REF!"+"$#REF!$#REF!"+"$#REF!$#REF!"</f>
        <v>#VALUE!</v>
      </c>
      <c r="M148" s="315" t="e">
        <f>"$#REF!$#REF!"+"$#REF!$#REF!"+"$#REF!$#REF!"+"$#REF!$#REF!"+"$#REF!$#REF!"</f>
        <v>#VALUE!</v>
      </c>
      <c r="N148" s="315" t="e">
        <f>"$#REF!$#REF!"+"$#REF!$#REF!"+"$#REF!$#REF!"+"$#REF!$#REF!"+"$#REF!$#REF!"+"$#REF!$#REF!"</f>
        <v>#VALUE!</v>
      </c>
      <c r="O148" s="315" t="e">
        <f>"$#REF!$#REF!"+"$#REF!$#REF!"+"$#REF!$#REF!"+"$#REF!$#REF!"+"$#REF!$#REF!"+"$#REF!$#REF!"+"$#REF!$#REF!"</f>
        <v>#VALUE!</v>
      </c>
      <c r="P148" s="315" t="e">
        <f>"$#REF!$#REF!"+"$#REF!$#REF!"+"$#REF!$#REF!"+"$#REF!$#REF!"+"$#REF!$#REF!"+"$#REF!$#REF!"+"$#REF!$#REF!"+"$#REF!$#REF!"</f>
        <v>#VALUE!</v>
      </c>
      <c r="Q148" s="315" t="e">
        <f>"$#REF!$#REF!"+"$#REF!$#REF!"+"$#REF!$#REF!"+"$#REF!$#REF!"+"$#REF!$#REF!"+"$#REF!$#REF!"+"$#REF!$#REF!"+"$#REF!$#REF!"+"$#REF!$#REF!"</f>
        <v>#VALUE!</v>
      </c>
      <c r="R148" s="315" t="e">
        <f>"$#REF!$#REF!"+"$#REF!$#REF!"+"$#REF!$#REF!"+"$#REF!$#REF!"+"$#REF!$#REF!"+"$#REF!$#REF!"+"$#REF!$#REF!"+"$#REF!$#REF!"+"$#REF!$#REF!"+"$#REF!$#REF!"</f>
        <v>#VALUE!</v>
      </c>
      <c r="S148" s="417" t="e">
        <f>"$#REF!$#REF!"+"$#REF!$#REF!"+"$#REF!$#REF!"+"$#REF!$#REF!"+"$#REF!$#REF!"+"$#REF!$#REF!"+"$#REF!$#REF!"+"$#REF!$#REF!"+"$#REF!$#REF!"+"$#REF!$#REF!"+"$#REF!$#REF!"</f>
        <v>#VALUE!</v>
      </c>
      <c r="T148" s="315" t="e">
        <f>"$#REF!$#REF!"+"$#REF!$#REF!"+"$#REF!$#REF!"+"$#REF!$#REF!"+"$#REF!$#REF!"+"$#REF!$#REF!"+"$#REF!$#REF!"+"$#REF!$#REF!"+"$#REF!$#REF!"+"$#REF!$#REF!"+"$#REF!$#REF!"+"$#REF!$#REF!"</f>
        <v>#VALUE!</v>
      </c>
    </row>
    <row r="150" spans="5:20" ht="14.25" customHeight="1" hidden="1">
      <c r="E150" s="315" t="s">
        <v>841</v>
      </c>
      <c r="G150" s="315" t="s">
        <v>822</v>
      </c>
      <c r="I150" s="417" t="str">
        <f>"$#REF!$#REF!"</f>
        <v>$#REF!$#REF!</v>
      </c>
      <c r="J150" s="417" t="e">
        <f>I150*2</f>
        <v>#VALUE!</v>
      </c>
      <c r="K150" s="417" t="e">
        <f>I150*3</f>
        <v>#VALUE!</v>
      </c>
      <c r="L150" s="417" t="e">
        <f>I150*4</f>
        <v>#VALUE!</v>
      </c>
      <c r="M150" s="417" t="e">
        <f>I150*5</f>
        <v>#VALUE!</v>
      </c>
      <c r="N150" s="417" t="e">
        <f>I150*6</f>
        <v>#VALUE!</v>
      </c>
      <c r="O150" s="417" t="e">
        <f>I150*7</f>
        <v>#VALUE!</v>
      </c>
      <c r="P150" s="417" t="e">
        <f>I150*8</f>
        <v>#VALUE!</v>
      </c>
      <c r="Q150" s="417" t="e">
        <f>I150*9</f>
        <v>#VALUE!</v>
      </c>
      <c r="R150" s="417" t="e">
        <f>I150*10</f>
        <v>#VALUE!</v>
      </c>
      <c r="S150" s="417" t="e">
        <f>I150*11</f>
        <v>#VALUE!</v>
      </c>
      <c r="T150" s="417" t="e">
        <f>I150*12</f>
        <v>#VALUE!</v>
      </c>
    </row>
    <row r="151" spans="7:20" ht="25.5" customHeight="1" hidden="1">
      <c r="G151" s="315" t="s">
        <v>823</v>
      </c>
      <c r="I151" s="315" t="str">
        <f>"$#REF!$#REF!"</f>
        <v>$#REF!$#REF!</v>
      </c>
      <c r="J151" s="315" t="e">
        <f>"$#REF!$#REF!"+"$#REF!$#REF!"</f>
        <v>#VALUE!</v>
      </c>
      <c r="K151" s="315" t="e">
        <f>"$#REF!$#REF!"+"$#REF!$#REF!"+"$#REF!$#REF!"</f>
        <v>#VALUE!</v>
      </c>
      <c r="L151" s="315" t="e">
        <f>"$#REF!$#REF!"+"$#REF!$#REF!"+"$#REF!$#REF!"+"$#REF!$#REF!"</f>
        <v>#VALUE!</v>
      </c>
      <c r="M151" s="315" t="e">
        <f>"$#REF!$#REF!"+"$#REF!$#REF!"+"$#REF!$#REF!"+"$#REF!$#REF!"+"$#REF!$#REF!"</f>
        <v>#VALUE!</v>
      </c>
      <c r="N151" s="315" t="e">
        <f>"$#REF!$#REF!"+"$#REF!$#REF!"+"$#REF!$#REF!"+"$#REF!$#REF!"+"$#REF!$#REF!"+"$#REF!$#REF!"</f>
        <v>#VALUE!</v>
      </c>
      <c r="O151" s="315" t="e">
        <f>"$#REF!$#REF!"+"$#REF!$#REF!"+"$#REF!$#REF!"+"$#REF!$#REF!"+"$#REF!$#REF!"+"$#REF!$#REF!"+"$#REF!$#REF!"</f>
        <v>#VALUE!</v>
      </c>
      <c r="P151" s="315" t="e">
        <f>"$#REF!$#REF!"+"$#REF!$#REF!"+"$#REF!$#REF!"+"$#REF!$#REF!"+"$#REF!$#REF!"+"$#REF!$#REF!"+"$#REF!$#REF!"+"$#REF!$#REF!"</f>
        <v>#VALUE!</v>
      </c>
      <c r="Q151" s="315" t="e">
        <f>"$#REF!$#REF!"+"$#REF!$#REF!"+"$#REF!$#REF!"+"$#REF!$#REF!"+"$#REF!$#REF!"+"$#REF!$#REF!"+"$#REF!$#REF!"+"$#REF!$#REF!"+"$#REF!$#REF!"</f>
        <v>#VALUE!</v>
      </c>
      <c r="R151" s="315" t="e">
        <f>"$#REF!$#REF!"+"$#REF!$#REF!"+"$#REF!$#REF!"+"$#REF!$#REF!"+"$#REF!$#REF!"+"$#REF!$#REF!"+"$#REF!$#REF!"+"$#REF!$#REF!"+"$#REF!$#REF!"+"$#REF!$#REF!"</f>
        <v>#VALUE!</v>
      </c>
      <c r="S151" s="417" t="e">
        <f>"$#REF!$#REF!"+"$#REF!$#REF!"+"$#REF!$#REF!"+"$#REF!$#REF!"+"$#REF!$#REF!"+"$#REF!$#REF!"+"$#REF!$#REF!"+"$#REF!$#REF!"+"$#REF!$#REF!"+"$#REF!$#REF!"+"$#REF!$#REF!"</f>
        <v>#VALUE!</v>
      </c>
      <c r="T151" s="315" t="e">
        <f>"$#REF!$#REF!"+"$#REF!$#REF!"+"$#REF!$#REF!"+"$#REF!$#REF!"+"$#REF!$#REF!"+"$#REF!$#REF!"+"$#REF!$#REF!"+"$#REF!$#REF!"+"$#REF!$#REF!"+"$#REF!$#REF!"+"$#REF!$#REF!"+"$#REF!$#REF!"</f>
        <v>#VALUE!</v>
      </c>
    </row>
    <row r="65536" ht="12.75" customHeight="1" hidden="1"/>
  </sheetData>
  <sheetProtection password="DABF" sheet="1"/>
  <mergeCells count="21">
    <mergeCell ref="B22:AC22"/>
    <mergeCell ref="AB6:AB7"/>
    <mergeCell ref="B31:AC31"/>
    <mergeCell ref="B44:V44"/>
    <mergeCell ref="B55:V55"/>
    <mergeCell ref="B57:AC57"/>
    <mergeCell ref="B77:V77"/>
    <mergeCell ref="D7:E7"/>
    <mergeCell ref="F7:G7"/>
    <mergeCell ref="B9:AC9"/>
    <mergeCell ref="B20:V20"/>
    <mergeCell ref="AC6:AC7"/>
    <mergeCell ref="B29:V29"/>
    <mergeCell ref="B2:AC2"/>
    <mergeCell ref="B4:B7"/>
    <mergeCell ref="D4:G4"/>
    <mergeCell ref="I4:V4"/>
    <mergeCell ref="X4:AC4"/>
    <mergeCell ref="D6:G6"/>
    <mergeCell ref="X6:X7"/>
    <mergeCell ref="Y6:Y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74"/>
  <sheetViews>
    <sheetView workbookViewId="0" topLeftCell="A19">
      <selection activeCell="D37" sqref="D37"/>
    </sheetView>
  </sheetViews>
  <sheetFormatPr defaultColWidth="11.00390625" defaultRowHeight="15" customHeight="1"/>
  <cols>
    <col min="1" max="1" width="1.875" style="419" customWidth="1"/>
    <col min="2" max="2" width="1.37890625" style="419" customWidth="1"/>
    <col min="3" max="3" width="4.375" style="420" customWidth="1"/>
    <col min="4" max="4" width="148.00390625" style="421" customWidth="1"/>
    <col min="5" max="16384" width="11.00390625" style="419" customWidth="1"/>
  </cols>
  <sheetData>
    <row r="1" ht="4.5" customHeight="1"/>
    <row r="2" spans="2:4" s="422" customFormat="1" ht="23.25" customHeight="1">
      <c r="B2" s="777" t="s">
        <v>842</v>
      </c>
      <c r="C2" s="777"/>
      <c r="D2" s="777"/>
    </row>
    <row r="3" spans="3:4" s="423" customFormat="1" ht="15" customHeight="1">
      <c r="C3" s="424"/>
      <c r="D3" s="425"/>
    </row>
    <row r="4" spans="2:4" s="426" customFormat="1" ht="19.5" customHeight="1">
      <c r="B4" s="427" t="s">
        <v>843</v>
      </c>
      <c r="C4" s="428"/>
      <c r="D4" s="429"/>
    </row>
    <row r="5" spans="3:4" ht="15" customHeight="1">
      <c r="C5" s="430" t="s">
        <v>844</v>
      </c>
      <c r="D5" s="421" t="s">
        <v>845</v>
      </c>
    </row>
    <row r="6" spans="3:4" ht="15" customHeight="1">
      <c r="C6" s="431" t="s">
        <v>846</v>
      </c>
      <c r="D6" s="421" t="s">
        <v>847</v>
      </c>
    </row>
    <row r="7" ht="15" customHeight="1">
      <c r="C7" s="432"/>
    </row>
    <row r="8" spans="1:4" s="434" customFormat="1" ht="19.5" customHeight="1">
      <c r="A8" s="419"/>
      <c r="B8" s="427" t="s">
        <v>848</v>
      </c>
      <c r="C8" s="433"/>
      <c r="D8" s="421"/>
    </row>
    <row r="9" spans="3:4" ht="15" customHeight="1">
      <c r="C9" s="431" t="s">
        <v>849</v>
      </c>
      <c r="D9" s="421" t="s">
        <v>850</v>
      </c>
    </row>
    <row r="11" spans="2:4" s="434" customFormat="1" ht="19.5" customHeight="1">
      <c r="B11" s="427" t="s">
        <v>851</v>
      </c>
      <c r="C11" s="433"/>
      <c r="D11" s="421"/>
    </row>
    <row r="12" spans="3:4" ht="15" customHeight="1">
      <c r="C12" s="430" t="s">
        <v>852</v>
      </c>
      <c r="D12" s="421" t="s">
        <v>853</v>
      </c>
    </row>
    <row r="13" spans="3:4" ht="15" customHeight="1">
      <c r="C13" s="430" t="s">
        <v>854</v>
      </c>
      <c r="D13" s="421" t="s">
        <v>855</v>
      </c>
    </row>
    <row r="14" spans="3:4" ht="15" customHeight="1">
      <c r="C14" s="431" t="s">
        <v>856</v>
      </c>
      <c r="D14" s="421" t="s">
        <v>857</v>
      </c>
    </row>
    <row r="16" spans="2:4" s="434" customFormat="1" ht="19.5" customHeight="1">
      <c r="B16" s="427" t="s">
        <v>858</v>
      </c>
      <c r="C16" s="433"/>
      <c r="D16" s="421"/>
    </row>
    <row r="17" spans="3:4" ht="15" customHeight="1">
      <c r="C17" s="430" t="s">
        <v>859</v>
      </c>
      <c r="D17" s="435" t="s">
        <v>860</v>
      </c>
    </row>
    <row r="18" spans="3:4" ht="15" customHeight="1">
      <c r="C18" s="430" t="s">
        <v>861</v>
      </c>
      <c r="D18" s="435" t="s">
        <v>862</v>
      </c>
    </row>
    <row r="19" spans="3:4" ht="15" customHeight="1">
      <c r="C19" s="430" t="s">
        <v>863</v>
      </c>
      <c r="D19" s="421" t="s">
        <v>864</v>
      </c>
    </row>
    <row r="20" spans="3:4" ht="15" customHeight="1">
      <c r="C20" s="430" t="s">
        <v>865</v>
      </c>
      <c r="D20" s="421" t="s">
        <v>866</v>
      </c>
    </row>
    <row r="21" spans="3:4" ht="15" customHeight="1">
      <c r="C21" s="430" t="s">
        <v>867</v>
      </c>
      <c r="D21" s="435" t="s">
        <v>868</v>
      </c>
    </row>
    <row r="22" spans="3:4" ht="15" customHeight="1">
      <c r="C22" s="430" t="s">
        <v>869</v>
      </c>
      <c r="D22" s="421" t="s">
        <v>870</v>
      </c>
    </row>
    <row r="23" spans="3:4" ht="15" customHeight="1">
      <c r="C23" s="431" t="s">
        <v>871</v>
      </c>
      <c r="D23" s="421" t="s">
        <v>872</v>
      </c>
    </row>
    <row r="24" spans="3:4" ht="15" customHeight="1">
      <c r="C24" s="430" t="s">
        <v>873</v>
      </c>
      <c r="D24" s="421" t="s">
        <v>874</v>
      </c>
    </row>
    <row r="25" spans="3:4" ht="15" customHeight="1">
      <c r="C25" s="430" t="s">
        <v>875</v>
      </c>
      <c r="D25" s="421" t="s">
        <v>876</v>
      </c>
    </row>
    <row r="26" spans="3:4" ht="15" customHeight="1">
      <c r="C26" s="430" t="s">
        <v>877</v>
      </c>
      <c r="D26" s="421" t="s">
        <v>878</v>
      </c>
    </row>
    <row r="27" spans="3:4" ht="15" customHeight="1">
      <c r="C27" s="430" t="s">
        <v>879</v>
      </c>
      <c r="D27" s="421" t="s">
        <v>880</v>
      </c>
    </row>
    <row r="28" spans="3:4" ht="15" customHeight="1">
      <c r="C28" s="430" t="s">
        <v>881</v>
      </c>
      <c r="D28" s="421" t="s">
        <v>882</v>
      </c>
    </row>
    <row r="29" spans="3:4" ht="15" customHeight="1">
      <c r="C29" s="430" t="s">
        <v>883</v>
      </c>
      <c r="D29" s="421" t="s">
        <v>884</v>
      </c>
    </row>
    <row r="31" spans="2:4" s="434" customFormat="1" ht="19.5" customHeight="1">
      <c r="B31" s="427" t="s">
        <v>885</v>
      </c>
      <c r="C31" s="433"/>
      <c r="D31" s="421"/>
    </row>
    <row r="32" spans="3:4" ht="15" customHeight="1">
      <c r="C32" s="430" t="s">
        <v>886</v>
      </c>
      <c r="D32" s="435" t="s">
        <v>887</v>
      </c>
    </row>
    <row r="33" spans="3:4" ht="15" customHeight="1">
      <c r="C33" s="430" t="s">
        <v>888</v>
      </c>
      <c r="D33" s="435" t="s">
        <v>889</v>
      </c>
    </row>
    <row r="34" spans="3:4" ht="15" customHeight="1">
      <c r="C34" s="430" t="s">
        <v>890</v>
      </c>
      <c r="D34" s="421" t="s">
        <v>891</v>
      </c>
    </row>
    <row r="35" spans="3:4" ht="15" customHeight="1">
      <c r="C35" s="430" t="s">
        <v>892</v>
      </c>
      <c r="D35" s="421" t="s">
        <v>893</v>
      </c>
    </row>
    <row r="36" spans="3:4" ht="15" customHeight="1">
      <c r="C36" s="430" t="s">
        <v>894</v>
      </c>
      <c r="D36" s="421" t="s">
        <v>895</v>
      </c>
    </row>
    <row r="37" spans="3:4" ht="15" customHeight="1">
      <c r="C37" s="430" t="s">
        <v>896</v>
      </c>
      <c r="D37" s="421" t="s">
        <v>897</v>
      </c>
    </row>
    <row r="39" spans="2:4" s="434" customFormat="1" ht="19.5" customHeight="1">
      <c r="B39" s="427" t="s">
        <v>898</v>
      </c>
      <c r="C39" s="433"/>
      <c r="D39" s="421"/>
    </row>
    <row r="40" spans="3:4" ht="15" customHeight="1">
      <c r="C40" s="431" t="s">
        <v>899</v>
      </c>
      <c r="D40" s="421" t="s">
        <v>900</v>
      </c>
    </row>
    <row r="41" spans="3:4" ht="15" customHeight="1">
      <c r="C41" s="431" t="s">
        <v>901</v>
      </c>
      <c r="D41" s="421" t="s">
        <v>902</v>
      </c>
    </row>
    <row r="42" spans="3:17" ht="15" customHeight="1">
      <c r="C42" s="431" t="s">
        <v>903</v>
      </c>
      <c r="D42" s="421" t="s">
        <v>904</v>
      </c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</row>
    <row r="43" spans="3:17" ht="15" customHeight="1">
      <c r="C43" s="431" t="s">
        <v>905</v>
      </c>
      <c r="D43" s="421" t="s">
        <v>906</v>
      </c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</row>
    <row r="45" spans="1:4" s="434" customFormat="1" ht="19.5" customHeight="1">
      <c r="A45" s="419"/>
      <c r="B45" s="427" t="s">
        <v>907</v>
      </c>
      <c r="C45" s="433"/>
      <c r="D45" s="421"/>
    </row>
    <row r="46" spans="3:4" ht="15" customHeight="1">
      <c r="C46" s="430" t="s">
        <v>908</v>
      </c>
      <c r="D46" s="421" t="s">
        <v>909</v>
      </c>
    </row>
    <row r="47" spans="3:4" ht="15" customHeight="1">
      <c r="C47" s="430" t="s">
        <v>910</v>
      </c>
      <c r="D47" s="421" t="s">
        <v>911</v>
      </c>
    </row>
    <row r="48" spans="3:4" ht="15" customHeight="1">
      <c r="C48" s="430" t="s">
        <v>912</v>
      </c>
      <c r="D48" s="421" t="s">
        <v>913</v>
      </c>
    </row>
    <row r="50" spans="1:4" s="434" customFormat="1" ht="19.5" customHeight="1">
      <c r="A50" s="419"/>
      <c r="B50" s="427" t="s">
        <v>914</v>
      </c>
      <c r="C50" s="433"/>
      <c r="D50" s="421"/>
    </row>
    <row r="51" spans="3:4" ht="15" customHeight="1">
      <c r="C51" s="436" t="s">
        <v>915</v>
      </c>
      <c r="D51" s="421" t="s">
        <v>916</v>
      </c>
    </row>
    <row r="52" spans="3:4" ht="15" customHeight="1">
      <c r="C52" s="436" t="s">
        <v>917</v>
      </c>
      <c r="D52" s="421" t="s">
        <v>918</v>
      </c>
    </row>
    <row r="53" spans="3:4" ht="15" customHeight="1">
      <c r="C53" s="436" t="s">
        <v>919</v>
      </c>
      <c r="D53" s="421" t="s">
        <v>920</v>
      </c>
    </row>
    <row r="54" spans="3:4" ht="15" customHeight="1">
      <c r="C54" s="436" t="s">
        <v>921</v>
      </c>
      <c r="D54" s="437" t="s">
        <v>922</v>
      </c>
    </row>
    <row r="55" spans="3:4" ht="15" customHeight="1">
      <c r="C55" s="436" t="s">
        <v>923</v>
      </c>
      <c r="D55" s="421" t="s">
        <v>924</v>
      </c>
    </row>
    <row r="57" spans="1:4" s="434" customFormat="1" ht="19.5" customHeight="1">
      <c r="A57" s="419"/>
      <c r="B57" s="427" t="s">
        <v>925</v>
      </c>
      <c r="C57" s="433"/>
      <c r="D57" s="421"/>
    </row>
    <row r="58" spans="3:4" ht="15" customHeight="1">
      <c r="C58" s="430" t="s">
        <v>926</v>
      </c>
      <c r="D58" s="421" t="s">
        <v>927</v>
      </c>
    </row>
    <row r="59" spans="3:4" ht="15" customHeight="1">
      <c r="C59" s="430" t="s">
        <v>928</v>
      </c>
      <c r="D59" s="421" t="s">
        <v>929</v>
      </c>
    </row>
    <row r="60" spans="3:4" ht="15" customHeight="1">
      <c r="C60" s="430" t="s">
        <v>930</v>
      </c>
      <c r="D60" s="421" t="s">
        <v>931</v>
      </c>
    </row>
    <row r="61" spans="3:4" ht="15" customHeight="1">
      <c r="C61" s="430" t="s">
        <v>932</v>
      </c>
      <c r="D61" s="421" t="s">
        <v>933</v>
      </c>
    </row>
    <row r="62" spans="3:4" ht="15" customHeight="1">
      <c r="C62" s="430" t="s">
        <v>934</v>
      </c>
      <c r="D62" s="421" t="s">
        <v>935</v>
      </c>
    </row>
    <row r="63" spans="3:4" ht="15" customHeight="1">
      <c r="C63" s="430" t="s">
        <v>936</v>
      </c>
      <c r="D63" s="421" t="s">
        <v>937</v>
      </c>
    </row>
    <row r="64" spans="3:4" ht="15" customHeight="1">
      <c r="C64" s="430" t="s">
        <v>938</v>
      </c>
      <c r="D64" s="421" t="s">
        <v>939</v>
      </c>
    </row>
    <row r="65" spans="3:4" ht="15" customHeight="1">
      <c r="C65" s="430" t="s">
        <v>940</v>
      </c>
      <c r="D65" s="421" t="s">
        <v>941</v>
      </c>
    </row>
    <row r="66" spans="3:4" ht="15" customHeight="1">
      <c r="C66" s="430" t="s">
        <v>942</v>
      </c>
      <c r="D66" s="421" t="s">
        <v>943</v>
      </c>
    </row>
    <row r="67" spans="3:4" ht="15" customHeight="1">
      <c r="C67" s="430" t="s">
        <v>944</v>
      </c>
      <c r="D67" s="421" t="s">
        <v>945</v>
      </c>
    </row>
    <row r="68" spans="3:4" ht="15" customHeight="1">
      <c r="C68" s="430" t="s">
        <v>946</v>
      </c>
      <c r="D68" s="421" t="s">
        <v>947</v>
      </c>
    </row>
    <row r="69" spans="3:4" ht="15" customHeight="1">
      <c r="C69" s="430" t="s">
        <v>948</v>
      </c>
      <c r="D69" s="421" t="s">
        <v>949</v>
      </c>
    </row>
    <row r="70" spans="3:4" ht="15" customHeight="1">
      <c r="C70" s="430" t="s">
        <v>950</v>
      </c>
      <c r="D70" s="421" t="s">
        <v>951</v>
      </c>
    </row>
    <row r="71" spans="3:4" ht="15" customHeight="1">
      <c r="C71" s="430" t="s">
        <v>952</v>
      </c>
      <c r="D71" s="421" t="s">
        <v>953</v>
      </c>
    </row>
    <row r="72" spans="3:4" ht="15" customHeight="1">
      <c r="C72" s="430" t="s">
        <v>954</v>
      </c>
      <c r="D72" s="421" t="s">
        <v>955</v>
      </c>
    </row>
    <row r="73" spans="3:4" ht="15" customHeight="1">
      <c r="C73" s="430" t="s">
        <v>956</v>
      </c>
      <c r="D73" s="421" t="s">
        <v>957</v>
      </c>
    </row>
    <row r="74" spans="3:4" ht="15" customHeight="1">
      <c r="C74" s="430" t="s">
        <v>958</v>
      </c>
      <c r="D74" s="421" t="s">
        <v>959</v>
      </c>
    </row>
  </sheetData>
  <sheetProtection selectLockedCells="1" selectUnlockedCells="1"/>
  <mergeCells count="1">
    <mergeCell ref="B2:D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E6" sqref="E6"/>
    </sheetView>
  </sheetViews>
  <sheetFormatPr defaultColWidth="11.00390625" defaultRowHeight="14.25"/>
  <cols>
    <col min="1" max="1" width="36.375" style="438" customWidth="1"/>
    <col min="2" max="2" width="8.125" style="439" customWidth="1"/>
    <col min="3" max="3" width="25.125" style="439" customWidth="1"/>
    <col min="4" max="4" width="33.875" style="439" customWidth="1"/>
    <col min="5" max="7" width="9.375" style="439" customWidth="1"/>
    <col min="8" max="8" width="11.00390625" style="439" customWidth="1"/>
    <col min="9" max="16384" width="11.00390625" style="440" customWidth="1"/>
  </cols>
  <sheetData>
    <row r="1" spans="1:8" ht="16.5">
      <c r="A1" s="778" t="s">
        <v>960</v>
      </c>
      <c r="B1" s="778"/>
      <c r="C1" s="778"/>
      <c r="D1" s="778"/>
      <c r="E1" s="778"/>
      <c r="F1" s="778"/>
      <c r="G1" s="778"/>
      <c r="H1" s="778"/>
    </row>
    <row r="2" spans="1:8" ht="16.5">
      <c r="A2" s="778"/>
      <c r="B2" s="778"/>
      <c r="C2" s="778"/>
      <c r="D2" s="778"/>
      <c r="E2" s="778"/>
      <c r="F2" s="778"/>
      <c r="G2" s="778"/>
      <c r="H2" s="778"/>
    </row>
    <row r="3" spans="1:8" ht="16.5">
      <c r="A3" s="778" t="s">
        <v>961</v>
      </c>
      <c r="B3" s="778"/>
      <c r="C3" s="778"/>
      <c r="D3" s="778"/>
      <c r="E3" s="778"/>
      <c r="F3" s="778"/>
      <c r="G3" s="778"/>
      <c r="H3" s="778"/>
    </row>
    <row r="4" spans="1:8" ht="16.5">
      <c r="A4" s="778" t="s">
        <v>962</v>
      </c>
      <c r="B4" s="778"/>
      <c r="C4" s="778"/>
      <c r="D4" s="778"/>
      <c r="E4" s="778"/>
      <c r="F4" s="778"/>
      <c r="G4" s="778"/>
      <c r="H4" s="778"/>
    </row>
    <row r="5" spans="1:8" ht="16.5">
      <c r="A5" s="441"/>
      <c r="B5" s="442"/>
      <c r="C5" s="442"/>
      <c r="D5" s="442"/>
      <c r="E5" s="442"/>
      <c r="F5" s="442"/>
      <c r="G5" s="442"/>
      <c r="H5" s="442"/>
    </row>
    <row r="6" spans="1:10" ht="15.75">
      <c r="A6" s="443"/>
      <c r="B6" s="779" t="s">
        <v>963</v>
      </c>
      <c r="C6" s="779"/>
      <c r="D6" s="779"/>
      <c r="E6" s="444">
        <f>'[1]Cadastro'!$G$33</f>
        <v>0</v>
      </c>
      <c r="F6" s="445" t="s">
        <v>964</v>
      </c>
      <c r="I6" s="446"/>
      <c r="J6" s="447"/>
    </row>
    <row r="7" spans="1:8" ht="15">
      <c r="A7" s="443"/>
      <c r="B7" s="442"/>
      <c r="C7" s="443"/>
      <c r="D7" s="442"/>
      <c r="E7" s="448"/>
      <c r="F7" s="442"/>
      <c r="G7" s="442"/>
      <c r="H7" s="442"/>
    </row>
    <row r="8" spans="1:8" ht="15">
      <c r="A8" s="443"/>
      <c r="B8" s="442"/>
      <c r="C8" s="442"/>
      <c r="D8" s="442"/>
      <c r="E8" s="442"/>
      <c r="F8" s="442"/>
      <c r="G8" s="442"/>
      <c r="H8" s="442"/>
    </row>
    <row r="9" spans="1:8" s="451" customFormat="1" ht="12.75">
      <c r="A9" s="449" t="s">
        <v>965</v>
      </c>
      <c r="B9" s="450"/>
      <c r="C9" s="450"/>
      <c r="D9" s="450"/>
      <c r="E9" s="450"/>
      <c r="F9" s="450"/>
      <c r="G9" s="450"/>
      <c r="H9" s="450"/>
    </row>
    <row r="10" spans="1:8" s="451" customFormat="1" ht="12.75">
      <c r="A10" s="452" t="s">
        <v>966</v>
      </c>
      <c r="B10" s="453"/>
      <c r="C10" s="454" t="s">
        <v>967</v>
      </c>
      <c r="D10" s="455"/>
      <c r="E10" s="780" t="s">
        <v>968</v>
      </c>
      <c r="F10" s="780"/>
      <c r="G10" s="780"/>
      <c r="H10" s="780"/>
    </row>
    <row r="11" spans="1:8" ht="12.75" customHeight="1">
      <c r="A11" s="781" t="s">
        <v>969</v>
      </c>
      <c r="B11" s="781"/>
      <c r="C11" s="782" t="s">
        <v>970</v>
      </c>
      <c r="D11" s="456"/>
      <c r="E11" s="457" t="s">
        <v>971</v>
      </c>
      <c r="F11" s="457" t="s">
        <v>972</v>
      </c>
      <c r="G11" s="457" t="s">
        <v>973</v>
      </c>
      <c r="H11" s="458" t="s">
        <v>974</v>
      </c>
    </row>
    <row r="12" spans="1:8" ht="12.75">
      <c r="A12" s="781"/>
      <c r="B12" s="781"/>
      <c r="C12" s="782"/>
      <c r="D12" s="456" t="s">
        <v>975</v>
      </c>
      <c r="E12" s="459">
        <f>(SUM('Monit.'!D35:D35))/3</f>
        <v>0</v>
      </c>
      <c r="F12" s="459">
        <f>E12</f>
        <v>0</v>
      </c>
      <c r="G12" s="459">
        <f>E12</f>
        <v>0</v>
      </c>
      <c r="H12" s="459">
        <f>SUM(E12:G12)</f>
        <v>0</v>
      </c>
    </row>
    <row r="13" spans="1:8" ht="12.75">
      <c r="A13" s="460"/>
      <c r="B13" s="461"/>
      <c r="C13" s="782"/>
      <c r="D13" s="456" t="s">
        <v>976</v>
      </c>
      <c r="E13" s="459">
        <f>(SUM('Monit.'!D37:D38))/3</f>
        <v>0</v>
      </c>
      <c r="F13" s="459">
        <f>E13*2</f>
        <v>0</v>
      </c>
      <c r="G13" s="459">
        <f>E13*3</f>
        <v>0</v>
      </c>
      <c r="H13" s="462">
        <f>G13</f>
        <v>0</v>
      </c>
    </row>
    <row r="14" spans="1:8" ht="12.75">
      <c r="A14" s="463" t="s">
        <v>977</v>
      </c>
      <c r="B14" s="464">
        <v>1</v>
      </c>
      <c r="C14" s="782"/>
      <c r="D14" s="456" t="s">
        <v>978</v>
      </c>
      <c r="E14" s="465">
        <f>SUM('Monit.'!I37:L37)</f>
        <v>0</v>
      </c>
      <c r="F14" s="465">
        <f>SUM('Monit.'!M37:P37)</f>
        <v>0</v>
      </c>
      <c r="G14" s="465">
        <f>SUM('Monit.'!Q37:T37)</f>
        <v>0</v>
      </c>
      <c r="H14" s="459">
        <f>SUM(E14:G14)</f>
        <v>0</v>
      </c>
    </row>
    <row r="15" spans="1:8" ht="12.75">
      <c r="A15" s="783"/>
      <c r="B15" s="783"/>
      <c r="C15" s="782"/>
      <c r="D15" s="456" t="s">
        <v>979</v>
      </c>
      <c r="E15" s="465">
        <f>SUM('Monit.'!I38:L38)</f>
        <v>0</v>
      </c>
      <c r="F15" s="465">
        <f>SUM('Monit.'!M38:P38)</f>
        <v>0</v>
      </c>
      <c r="G15" s="465">
        <f>SUM('Monit.'!Q38:T38)</f>
        <v>0</v>
      </c>
      <c r="H15" s="459">
        <f>SUM(E15:G15)</f>
        <v>0</v>
      </c>
    </row>
    <row r="16" spans="1:8" ht="12.75">
      <c r="A16" s="783"/>
      <c r="B16" s="783"/>
      <c r="C16" s="782"/>
      <c r="D16" s="456" t="s">
        <v>980</v>
      </c>
      <c r="E16" s="459">
        <f>SUM(E14:E15)</f>
        <v>0</v>
      </c>
      <c r="F16" s="459">
        <f>E16+F14+F15</f>
        <v>0</v>
      </c>
      <c r="G16" s="459">
        <f>F16+G14+G15</f>
        <v>0</v>
      </c>
      <c r="H16" s="462">
        <f>SUM(H14:H15)</f>
        <v>0</v>
      </c>
    </row>
    <row r="17" spans="1:8" ht="12.75">
      <c r="A17" s="783"/>
      <c r="B17" s="783"/>
      <c r="C17" s="782"/>
      <c r="D17" s="456" t="s">
        <v>981</v>
      </c>
      <c r="E17" s="466" t="e">
        <f>E16/E13</f>
        <v>#DIV/0!</v>
      </c>
      <c r="F17" s="466" t="e">
        <f>F16/F13</f>
        <v>#DIV/0!</v>
      </c>
      <c r="G17" s="466" t="e">
        <f>G16/G13</f>
        <v>#DIV/0!</v>
      </c>
      <c r="H17" s="467" t="e">
        <f>H16/H13</f>
        <v>#DIV/0!</v>
      </c>
    </row>
    <row r="18" spans="1:8" s="471" customFormat="1" ht="12.75">
      <c r="A18" s="468"/>
      <c r="B18" s="469"/>
      <c r="C18" s="470"/>
      <c r="D18" s="784"/>
      <c r="E18" s="784"/>
      <c r="F18" s="784"/>
      <c r="G18" s="784"/>
      <c r="H18" s="784"/>
    </row>
    <row r="19" spans="1:8" s="451" customFormat="1" ht="12.75">
      <c r="A19" s="452" t="s">
        <v>982</v>
      </c>
      <c r="B19" s="453"/>
      <c r="C19" s="454" t="s">
        <v>967</v>
      </c>
      <c r="D19" s="472"/>
      <c r="E19" s="785" t="s">
        <v>968</v>
      </c>
      <c r="F19" s="785"/>
      <c r="G19" s="785"/>
      <c r="H19" s="785"/>
    </row>
    <row r="20" spans="1:8" ht="12.75" customHeight="1">
      <c r="A20" s="473" t="s">
        <v>983</v>
      </c>
      <c r="B20" s="461"/>
      <c r="C20" s="786" t="s">
        <v>984</v>
      </c>
      <c r="D20" s="456"/>
      <c r="E20" s="457" t="s">
        <v>971</v>
      </c>
      <c r="F20" s="457" t="s">
        <v>972</v>
      </c>
      <c r="G20" s="457" t="s">
        <v>973</v>
      </c>
      <c r="H20" s="458" t="s">
        <v>974</v>
      </c>
    </row>
    <row r="21" spans="1:8" ht="12.75">
      <c r="A21" s="474"/>
      <c r="B21" s="461"/>
      <c r="C21" s="786"/>
      <c r="D21" s="456" t="s">
        <v>985</v>
      </c>
      <c r="E21" s="465">
        <v>62</v>
      </c>
      <c r="F21" s="465">
        <v>50</v>
      </c>
      <c r="G21" s="465">
        <v>50</v>
      </c>
      <c r="H21" s="462">
        <f>SUM(E21:G21)</f>
        <v>162</v>
      </c>
    </row>
    <row r="22" spans="1:8" ht="12.75">
      <c r="A22" s="463" t="s">
        <v>977</v>
      </c>
      <c r="B22" s="475">
        <v>1</v>
      </c>
      <c r="C22" s="786"/>
      <c r="D22" s="456" t="s">
        <v>986</v>
      </c>
      <c r="E22" s="465">
        <f>SUM('Monit.'!I40:L40)</f>
        <v>0</v>
      </c>
      <c r="F22" s="465">
        <f>SUM('Monit.'!M40:P40)</f>
        <v>0</v>
      </c>
      <c r="G22" s="465">
        <f>SUM('Monit.'!Q40:T40)</f>
        <v>0</v>
      </c>
      <c r="H22" s="462">
        <f>SUM(E22:G22)</f>
        <v>0</v>
      </c>
    </row>
    <row r="23" spans="1:8" ht="12.75">
      <c r="A23" s="463"/>
      <c r="B23" s="476"/>
      <c r="C23" s="786"/>
      <c r="D23" s="456" t="s">
        <v>981</v>
      </c>
      <c r="E23" s="466">
        <f>E22/E21</f>
        <v>0</v>
      </c>
      <c r="F23" s="466">
        <f>F22/F21</f>
        <v>0</v>
      </c>
      <c r="G23" s="466">
        <f>G22/G21</f>
        <v>0</v>
      </c>
      <c r="H23" s="467">
        <f>H22/H21</f>
        <v>0</v>
      </c>
    </row>
    <row r="24" spans="1:8" s="471" customFormat="1" ht="12.75">
      <c r="A24" s="468"/>
      <c r="B24" s="469"/>
      <c r="C24" s="477"/>
      <c r="D24" s="784"/>
      <c r="E24" s="784"/>
      <c r="F24" s="784"/>
      <c r="G24" s="784"/>
      <c r="H24" s="478"/>
    </row>
    <row r="25" spans="1:8" ht="12.75">
      <c r="A25" s="452" t="s">
        <v>987</v>
      </c>
      <c r="B25" s="454"/>
      <c r="C25" s="454" t="s">
        <v>967</v>
      </c>
      <c r="D25" s="450"/>
      <c r="E25" s="780" t="s">
        <v>968</v>
      </c>
      <c r="F25" s="780"/>
      <c r="G25" s="780"/>
      <c r="H25" s="780"/>
    </row>
    <row r="26" spans="1:8" s="451" customFormat="1" ht="12.75">
      <c r="A26" s="787" t="s">
        <v>988</v>
      </c>
      <c r="B26" s="787"/>
      <c r="C26" s="787"/>
      <c r="D26" s="787"/>
      <c r="E26" s="450"/>
      <c r="F26" s="450"/>
      <c r="G26" s="450"/>
      <c r="H26" s="450"/>
    </row>
    <row r="27" spans="1:8" ht="12.75" customHeight="1">
      <c r="A27" s="788" t="s">
        <v>989</v>
      </c>
      <c r="B27" s="788"/>
      <c r="C27" s="786" t="s">
        <v>990</v>
      </c>
      <c r="D27" s="456"/>
      <c r="E27" s="457" t="s">
        <v>971</v>
      </c>
      <c r="F27" s="457" t="s">
        <v>972</v>
      </c>
      <c r="G27" s="457" t="s">
        <v>973</v>
      </c>
      <c r="H27" s="458" t="s">
        <v>974</v>
      </c>
    </row>
    <row r="28" spans="1:8" ht="12.75" hidden="1">
      <c r="A28" s="788"/>
      <c r="B28" s="788"/>
      <c r="C28" s="786"/>
      <c r="D28" s="456" t="s">
        <v>991</v>
      </c>
      <c r="E28" s="459">
        <f>(SUM('Monit.'!D45:D45))/3</f>
        <v>0</v>
      </c>
      <c r="F28" s="459">
        <f>E28</f>
        <v>0</v>
      </c>
      <c r="G28" s="459">
        <f>E28</f>
        <v>0</v>
      </c>
      <c r="H28" s="479">
        <f>SUM(E28:G28)</f>
        <v>0</v>
      </c>
    </row>
    <row r="29" spans="1:8" ht="12.75">
      <c r="A29" s="480"/>
      <c r="B29" s="480"/>
      <c r="C29" s="786"/>
      <c r="D29" s="456" t="s">
        <v>992</v>
      </c>
      <c r="E29" s="459">
        <f>E28</f>
        <v>0</v>
      </c>
      <c r="F29" s="459">
        <f>E29+F28</f>
        <v>0</v>
      </c>
      <c r="G29" s="459">
        <f>F29+G28</f>
        <v>0</v>
      </c>
      <c r="H29" s="462">
        <f>G29</f>
        <v>0</v>
      </c>
    </row>
    <row r="30" spans="1:8" ht="12.75">
      <c r="A30" s="463" t="s">
        <v>977</v>
      </c>
      <c r="B30" s="481">
        <v>0.95</v>
      </c>
      <c r="C30" s="786"/>
      <c r="D30" s="456" t="s">
        <v>993</v>
      </c>
      <c r="E30" s="465">
        <f>SUM('Monit.'!I45:L45)</f>
        <v>0</v>
      </c>
      <c r="F30" s="465">
        <f>SUM('Monit.'!M45:P45)</f>
        <v>0</v>
      </c>
      <c r="G30" s="465">
        <f>SUM('Monit.'!Q45:T45)</f>
        <v>0</v>
      </c>
      <c r="H30" s="459">
        <f>SUM(E30:G30)</f>
        <v>0</v>
      </c>
    </row>
    <row r="31" spans="1:8" ht="14.25" customHeight="1">
      <c r="A31" s="789"/>
      <c r="B31" s="789"/>
      <c r="C31" s="786"/>
      <c r="D31" s="456" t="s">
        <v>994</v>
      </c>
      <c r="E31" s="459">
        <f>E30</f>
        <v>0</v>
      </c>
      <c r="F31" s="459">
        <f>E31+F30</f>
        <v>0</v>
      </c>
      <c r="G31" s="459">
        <f>F31+G30</f>
        <v>0</v>
      </c>
      <c r="H31" s="462">
        <f>H30</f>
        <v>0</v>
      </c>
    </row>
    <row r="32" spans="1:8" ht="14.25" customHeight="1">
      <c r="A32" s="789"/>
      <c r="B32" s="789"/>
      <c r="C32" s="786"/>
      <c r="D32" s="482" t="s">
        <v>981</v>
      </c>
      <c r="E32" s="466" t="e">
        <f>E31/E29</f>
        <v>#DIV/0!</v>
      </c>
      <c r="F32" s="466" t="e">
        <f>F31/F29</f>
        <v>#DIV/0!</v>
      </c>
      <c r="G32" s="466" t="e">
        <f>G31/G29</f>
        <v>#DIV/0!</v>
      </c>
      <c r="H32" s="467" t="e">
        <f>H31/H28</f>
        <v>#DIV/0!</v>
      </c>
    </row>
    <row r="33" spans="1:8" s="471" customFormat="1" ht="12.75">
      <c r="A33" s="468"/>
      <c r="B33" s="469"/>
      <c r="C33" s="483"/>
      <c r="D33" s="484"/>
      <c r="E33" s="484"/>
      <c r="F33" s="484"/>
      <c r="G33" s="484"/>
      <c r="H33" s="484"/>
    </row>
    <row r="34" spans="1:8" ht="12.75">
      <c r="A34" s="452" t="s">
        <v>995</v>
      </c>
      <c r="B34" s="454"/>
      <c r="C34" s="449"/>
      <c r="D34" s="450"/>
      <c r="E34" s="780" t="s">
        <v>968</v>
      </c>
      <c r="F34" s="780"/>
      <c r="G34" s="780"/>
      <c r="H34" s="780"/>
    </row>
    <row r="35" spans="1:8" ht="12.75" customHeight="1">
      <c r="A35" s="788" t="s">
        <v>996</v>
      </c>
      <c r="B35" s="788"/>
      <c r="C35" s="786" t="s">
        <v>997</v>
      </c>
      <c r="D35" s="456"/>
      <c r="E35" s="457" t="s">
        <v>971</v>
      </c>
      <c r="F35" s="457" t="s">
        <v>972</v>
      </c>
      <c r="G35" s="457" t="s">
        <v>973</v>
      </c>
      <c r="H35" s="458" t="s">
        <v>974</v>
      </c>
    </row>
    <row r="36" spans="1:8" ht="12.75" hidden="1">
      <c r="A36" s="788"/>
      <c r="B36" s="788"/>
      <c r="C36" s="786"/>
      <c r="D36" s="456" t="s">
        <v>991</v>
      </c>
      <c r="E36" s="459">
        <f>(SUM('Monit.'!D41:D41))/3</f>
        <v>0</v>
      </c>
      <c r="F36" s="459">
        <v>65</v>
      </c>
      <c r="G36" s="459">
        <v>65</v>
      </c>
      <c r="H36" s="459">
        <f>G36</f>
        <v>65</v>
      </c>
    </row>
    <row r="37" spans="1:8" ht="12.75">
      <c r="A37" s="788"/>
      <c r="B37" s="788"/>
      <c r="C37" s="786"/>
      <c r="D37" s="456" t="s">
        <v>998</v>
      </c>
      <c r="E37" s="459">
        <f>E36</f>
        <v>0</v>
      </c>
      <c r="F37" s="459">
        <f>F36+E37</f>
        <v>65</v>
      </c>
      <c r="G37" s="459">
        <f>G36+F37</f>
        <v>130</v>
      </c>
      <c r="H37" s="462">
        <f>G37</f>
        <v>130</v>
      </c>
    </row>
    <row r="38" spans="1:8" ht="12.75">
      <c r="A38" s="463" t="s">
        <v>977</v>
      </c>
      <c r="B38" s="481">
        <v>0.95</v>
      </c>
      <c r="C38" s="786"/>
      <c r="D38" s="456" t="s">
        <v>993</v>
      </c>
      <c r="E38" s="465">
        <f>SUM('Monit.'!I41:L41)</f>
        <v>0</v>
      </c>
      <c r="F38" s="465">
        <f>SUM('Monit.'!M41:P41)</f>
        <v>0</v>
      </c>
      <c r="G38" s="465">
        <f>SUM('Monit.'!Q41:T41)</f>
        <v>0</v>
      </c>
      <c r="H38" s="459">
        <f>SUM(E38:G38)</f>
        <v>0</v>
      </c>
    </row>
    <row r="39" spans="1:8" ht="14.25" customHeight="1">
      <c r="A39" s="789"/>
      <c r="B39" s="789"/>
      <c r="C39" s="786"/>
      <c r="D39" s="456" t="s">
        <v>994</v>
      </c>
      <c r="E39" s="459">
        <f>E38</f>
        <v>0</v>
      </c>
      <c r="F39" s="459">
        <f>F38+E38</f>
        <v>0</v>
      </c>
      <c r="G39" s="459">
        <f>G38+F39</f>
        <v>0</v>
      </c>
      <c r="H39" s="462">
        <f>H38</f>
        <v>0</v>
      </c>
    </row>
    <row r="40" spans="1:8" ht="15.75" customHeight="1">
      <c r="A40" s="789"/>
      <c r="B40" s="789"/>
      <c r="C40" s="786"/>
      <c r="D40" s="482" t="s">
        <v>981</v>
      </c>
      <c r="E40" s="466" t="e">
        <f>E39/E37</f>
        <v>#DIV/0!</v>
      </c>
      <c r="F40" s="466">
        <f>F39/F37</f>
        <v>0</v>
      </c>
      <c r="G40" s="466">
        <f>G39/G37</f>
        <v>0</v>
      </c>
      <c r="H40" s="467">
        <f>H39/H37</f>
        <v>0</v>
      </c>
    </row>
    <row r="41" spans="1:8" ht="17.25" customHeight="1">
      <c r="A41" s="789"/>
      <c r="B41" s="789"/>
      <c r="C41" s="786"/>
      <c r="D41" s="485"/>
      <c r="E41" s="485"/>
      <c r="F41" s="485"/>
      <c r="G41" s="485"/>
      <c r="H41" s="485"/>
    </row>
    <row r="42" spans="1:8" s="471" customFormat="1" ht="17.25" customHeight="1">
      <c r="A42" s="486"/>
      <c r="B42" s="487"/>
      <c r="C42" s="488"/>
      <c r="D42" s="489"/>
      <c r="E42" s="489"/>
      <c r="F42" s="489"/>
      <c r="G42" s="489"/>
      <c r="H42" s="489"/>
    </row>
    <row r="43" spans="1:8" ht="12.75">
      <c r="A43" s="452" t="s">
        <v>999</v>
      </c>
      <c r="B43" s="454"/>
      <c r="C43" s="449"/>
      <c r="D43" s="449"/>
      <c r="E43" s="780" t="s">
        <v>968</v>
      </c>
      <c r="F43" s="780"/>
      <c r="G43" s="780"/>
      <c r="H43" s="780"/>
    </row>
    <row r="44" spans="1:8" ht="12.75" customHeight="1">
      <c r="A44" s="788" t="s">
        <v>1000</v>
      </c>
      <c r="B44" s="461"/>
      <c r="C44" s="786" t="s">
        <v>1001</v>
      </c>
      <c r="D44" s="490"/>
      <c r="E44" s="457" t="s">
        <v>971</v>
      </c>
      <c r="F44" s="457" t="s">
        <v>972</v>
      </c>
      <c r="G44" s="457" t="s">
        <v>973</v>
      </c>
      <c r="H44" s="458" t="s">
        <v>974</v>
      </c>
    </row>
    <row r="45" spans="1:8" ht="12.75">
      <c r="A45" s="788"/>
      <c r="B45" s="461"/>
      <c r="C45" s="786"/>
      <c r="D45" s="456" t="s">
        <v>1002</v>
      </c>
      <c r="E45" s="479">
        <f>(SUM('Monit.'!D11:D11))/3</f>
        <v>0</v>
      </c>
      <c r="F45" s="479">
        <f>E45*2</f>
        <v>0</v>
      </c>
      <c r="G45" s="479">
        <f>E45*3</f>
        <v>0</v>
      </c>
      <c r="H45" s="479">
        <f>SUM(E45:G45)</f>
        <v>0</v>
      </c>
    </row>
    <row r="46" spans="1:8" ht="12.75">
      <c r="A46" s="788"/>
      <c r="B46" s="461"/>
      <c r="C46" s="786"/>
      <c r="D46" s="456" t="s">
        <v>1003</v>
      </c>
      <c r="E46" s="479">
        <f>(SUM('Monit.'!D25:D26))/3</f>
        <v>0</v>
      </c>
      <c r="F46" s="479">
        <f>E46*2</f>
        <v>0</v>
      </c>
      <c r="G46" s="479">
        <f>E46*3</f>
        <v>0</v>
      </c>
      <c r="H46" s="462">
        <f>G46</f>
        <v>0</v>
      </c>
    </row>
    <row r="47" spans="1:9" ht="12.75">
      <c r="A47" s="788"/>
      <c r="B47" s="461"/>
      <c r="C47" s="786"/>
      <c r="D47" s="456" t="s">
        <v>1004</v>
      </c>
      <c r="E47" s="491">
        <f>SUM('Monit.'!I25:L25)</f>
        <v>0</v>
      </c>
      <c r="F47" s="491">
        <f>SUM('Monit.'!M25:P25)</f>
        <v>0</v>
      </c>
      <c r="G47" s="491">
        <f>SUM('Monit.'!Q25:T25)</f>
        <v>0</v>
      </c>
      <c r="H47" s="492">
        <f>SUM(E47:G47)</f>
        <v>0</v>
      </c>
      <c r="I47" s="447"/>
    </row>
    <row r="48" spans="1:8" ht="12.75">
      <c r="A48" s="493"/>
      <c r="B48" s="461"/>
      <c r="C48" s="786"/>
      <c r="D48" s="456" t="s">
        <v>1005</v>
      </c>
      <c r="E48" s="491">
        <f>SUM('Monit.'!I26:L26)</f>
        <v>0</v>
      </c>
      <c r="F48" s="491">
        <f>SUM('Monit.'!M26:P26)</f>
        <v>0</v>
      </c>
      <c r="G48" s="491">
        <f>SUM('Monit.'!Q26:T26)</f>
        <v>0</v>
      </c>
      <c r="H48" s="492">
        <f>SUM(E48:G48)</f>
        <v>0</v>
      </c>
    </row>
    <row r="49" spans="1:8" ht="12.75">
      <c r="A49" s="463" t="s">
        <v>977</v>
      </c>
      <c r="B49" s="494">
        <v>1</v>
      </c>
      <c r="C49" s="786"/>
      <c r="D49" s="456" t="s">
        <v>980</v>
      </c>
      <c r="E49" s="492">
        <f>SUM(E47:E48)</f>
        <v>0</v>
      </c>
      <c r="F49" s="492">
        <f>E49+F47+F48</f>
        <v>0</v>
      </c>
      <c r="G49" s="492">
        <f>F49+G47+G48</f>
        <v>0</v>
      </c>
      <c r="H49" s="495">
        <f>G49</f>
        <v>0</v>
      </c>
    </row>
    <row r="50" spans="1:8" ht="12.75">
      <c r="A50" s="496"/>
      <c r="B50" s="497"/>
      <c r="C50" s="786"/>
      <c r="D50" s="456" t="s">
        <v>1006</v>
      </c>
      <c r="E50" s="498" t="e">
        <f>E49/E46</f>
        <v>#DIV/0!</v>
      </c>
      <c r="F50" s="498" t="e">
        <f>F49/F46</f>
        <v>#DIV/0!</v>
      </c>
      <c r="G50" s="498" t="e">
        <f>G49/G46</f>
        <v>#DIV/0!</v>
      </c>
      <c r="H50" s="499" t="e">
        <f>H49/H46</f>
        <v>#DIV/0!</v>
      </c>
    </row>
    <row r="51" spans="1:8" s="471" customFormat="1" ht="12.75">
      <c r="A51" s="500"/>
      <c r="B51" s="501"/>
      <c r="C51" s="502"/>
      <c r="D51" s="791"/>
      <c r="E51" s="791"/>
      <c r="F51" s="791"/>
      <c r="G51" s="791"/>
      <c r="H51" s="791"/>
    </row>
    <row r="52" spans="1:8" ht="12.75">
      <c r="A52" s="504" t="s">
        <v>1007</v>
      </c>
      <c r="B52" s="505"/>
      <c r="C52" s="506"/>
      <c r="D52" s="507"/>
      <c r="E52" s="780" t="s">
        <v>968</v>
      </c>
      <c r="F52" s="780"/>
      <c r="G52" s="780"/>
      <c r="H52" s="780"/>
    </row>
    <row r="53" spans="1:8" ht="12.75" customHeight="1">
      <c r="A53" s="792" t="s">
        <v>1008</v>
      </c>
      <c r="B53" s="792"/>
      <c r="C53" s="786" t="s">
        <v>1009</v>
      </c>
      <c r="D53" s="456"/>
      <c r="E53" s="457" t="s">
        <v>971</v>
      </c>
      <c r="F53" s="457" t="s">
        <v>972</v>
      </c>
      <c r="G53" s="457" t="s">
        <v>973</v>
      </c>
      <c r="H53" s="458" t="s">
        <v>974</v>
      </c>
    </row>
    <row r="54" spans="1:8" ht="12.75" customHeight="1" hidden="1">
      <c r="A54" s="792"/>
      <c r="B54" s="792"/>
      <c r="C54" s="786"/>
      <c r="D54" s="456" t="s">
        <v>1010</v>
      </c>
      <c r="E54" s="459">
        <f>(Cadastro!AI22+Cadastro!AI23+Cadastro!AI24+Cadastro!AI25+Cadastro!AI26+Cadastro!AI27+Cadastro!AI28+Cadastro!AI32)/3</f>
        <v>0</v>
      </c>
      <c r="F54" s="459">
        <f>E54*2</f>
        <v>0</v>
      </c>
      <c r="G54" s="459">
        <f>E54*3</f>
        <v>0</v>
      </c>
      <c r="H54" s="459">
        <f>SUM(E54:G54)</f>
        <v>0</v>
      </c>
    </row>
    <row r="55" spans="1:8" ht="14.25" customHeight="1">
      <c r="A55" s="792"/>
      <c r="B55" s="792"/>
      <c r="C55" s="786"/>
      <c r="D55" s="456" t="s">
        <v>1011</v>
      </c>
      <c r="E55" s="479" t="e">
        <f>(SUM('Monit.'!#REF!))/3</f>
        <v>#REF!</v>
      </c>
      <c r="F55" s="479" t="e">
        <f>E55*2</f>
        <v>#REF!</v>
      </c>
      <c r="G55" s="479" t="e">
        <f>E55*3</f>
        <v>#REF!</v>
      </c>
      <c r="H55" s="462" t="e">
        <f>SUM(E55:G55)</f>
        <v>#REF!</v>
      </c>
    </row>
    <row r="56" spans="1:8" ht="12.75">
      <c r="A56" s="463" t="s">
        <v>977</v>
      </c>
      <c r="B56" s="494">
        <v>1</v>
      </c>
      <c r="C56" s="786"/>
      <c r="D56" s="456" t="s">
        <v>1012</v>
      </c>
      <c r="E56" s="465" t="e">
        <f>SUM('Monit.'!#REF!)</f>
        <v>#REF!</v>
      </c>
      <c r="F56" s="465" t="e">
        <f>SUM('Monit.'!#REF!)</f>
        <v>#REF!</v>
      </c>
      <c r="G56" s="465" t="e">
        <f>SUM('Monit.'!#REF!)</f>
        <v>#REF!</v>
      </c>
      <c r="H56" s="459" t="e">
        <f>SUM(E56:G56)</f>
        <v>#REF!</v>
      </c>
    </row>
    <row r="57" spans="1:8" ht="12.75">
      <c r="A57" s="508"/>
      <c r="B57" s="509"/>
      <c r="C57" s="786"/>
      <c r="D57" s="456" t="s">
        <v>1013</v>
      </c>
      <c r="E57" s="510" t="e">
        <f>E56</f>
        <v>#REF!</v>
      </c>
      <c r="F57" s="510" t="e">
        <f>E57+F56</f>
        <v>#REF!</v>
      </c>
      <c r="G57" s="510" t="e">
        <f>F57+G56</f>
        <v>#REF!</v>
      </c>
      <c r="H57" s="462" t="e">
        <f>SUM(E57:G57)</f>
        <v>#REF!</v>
      </c>
    </row>
    <row r="58" spans="1:8" ht="12.75">
      <c r="A58" s="793" t="s">
        <v>1014</v>
      </c>
      <c r="B58" s="793"/>
      <c r="C58" s="786"/>
      <c r="D58" s="456" t="s">
        <v>981</v>
      </c>
      <c r="E58" s="511" t="e">
        <f>E57/E55*100</f>
        <v>#REF!</v>
      </c>
      <c r="F58" s="511" t="e">
        <f>F57/F55*100</f>
        <v>#REF!</v>
      </c>
      <c r="G58" s="511" t="e">
        <f>G57/G55*100</f>
        <v>#REF!</v>
      </c>
      <c r="H58" s="499" t="e">
        <f>H57/H55</f>
        <v>#REF!</v>
      </c>
    </row>
    <row r="59" spans="1:8" ht="12.75">
      <c r="A59" s="793"/>
      <c r="B59" s="793"/>
      <c r="C59" s="786"/>
      <c r="D59" s="512"/>
      <c r="E59" s="513"/>
      <c r="F59" s="513"/>
      <c r="G59" s="513"/>
      <c r="H59" s="513"/>
    </row>
    <row r="60" spans="1:8" ht="12.75">
      <c r="A60" s="514"/>
      <c r="B60" s="514"/>
      <c r="C60" s="514"/>
      <c r="D60" s="515"/>
      <c r="E60" s="515"/>
      <c r="F60" s="515"/>
      <c r="G60" s="515"/>
      <c r="H60" s="515"/>
    </row>
    <row r="61" spans="1:8" s="518" customFormat="1" ht="10.5">
      <c r="A61" s="452" t="s">
        <v>1015</v>
      </c>
      <c r="B61" s="516"/>
      <c r="C61" s="516" t="s">
        <v>967</v>
      </c>
      <c r="D61" s="517"/>
      <c r="E61" s="794" t="s">
        <v>968</v>
      </c>
      <c r="F61" s="794"/>
      <c r="G61" s="794"/>
      <c r="H61" s="794"/>
    </row>
    <row r="62" spans="1:8" s="518" customFormat="1" ht="12.75" customHeight="1">
      <c r="A62" s="797" t="s">
        <v>1016</v>
      </c>
      <c r="B62" s="798"/>
      <c r="C62" s="786" t="s">
        <v>1017</v>
      </c>
      <c r="D62" s="519"/>
      <c r="E62" s="520" t="s">
        <v>971</v>
      </c>
      <c r="F62" s="520" t="s">
        <v>972</v>
      </c>
      <c r="G62" s="520" t="s">
        <v>973</v>
      </c>
      <c r="H62" s="458" t="s">
        <v>974</v>
      </c>
    </row>
    <row r="63" spans="1:8" s="518" customFormat="1" ht="12" customHeight="1">
      <c r="A63" s="797"/>
      <c r="B63" s="798"/>
      <c r="C63" s="786"/>
      <c r="D63" s="456" t="s">
        <v>1018</v>
      </c>
      <c r="E63" s="521">
        <f>(SUM('Monit.'!D59:D59))/3</f>
        <v>0</v>
      </c>
      <c r="F63" s="521">
        <f>E63*2</f>
        <v>0</v>
      </c>
      <c r="G63" s="521">
        <f>E63*3</f>
        <v>0</v>
      </c>
      <c r="H63" s="522">
        <f>G63</f>
        <v>0</v>
      </c>
    </row>
    <row r="64" spans="1:8" s="518" customFormat="1" ht="12.75" customHeight="1">
      <c r="A64" s="790"/>
      <c r="B64" s="798"/>
      <c r="C64" s="786"/>
      <c r="D64" s="456" t="s">
        <v>1019</v>
      </c>
      <c r="E64" s="465">
        <f>SUM('Monit.'!I59:L59)</f>
        <v>0</v>
      </c>
      <c r="F64" s="465">
        <f>SUM('Monit.'!M59:P59)</f>
        <v>0</v>
      </c>
      <c r="G64" s="465">
        <f>SUM('Monit.'!Q59:T59)</f>
        <v>0</v>
      </c>
      <c r="H64" s="521">
        <f>G64</f>
        <v>0</v>
      </c>
    </row>
    <row r="65" spans="1:8" s="518" customFormat="1" ht="12" customHeight="1" hidden="1">
      <c r="A65" s="790"/>
      <c r="B65" s="798"/>
      <c r="C65" s="786"/>
      <c r="D65" s="456" t="s">
        <v>1005</v>
      </c>
      <c r="E65" s="523"/>
      <c r="F65" s="523"/>
      <c r="G65" s="523"/>
      <c r="H65" s="521"/>
    </row>
    <row r="66" spans="1:8" s="518" customFormat="1" ht="12" customHeight="1">
      <c r="A66" s="790"/>
      <c r="B66" s="798"/>
      <c r="C66" s="786"/>
      <c r="D66" s="456" t="s">
        <v>980</v>
      </c>
      <c r="E66" s="524">
        <f>E64</f>
        <v>0</v>
      </c>
      <c r="F66" s="524">
        <f>E66+F64</f>
        <v>0</v>
      </c>
      <c r="G66" s="524">
        <f>F66+G64</f>
        <v>0</v>
      </c>
      <c r="H66" s="525">
        <f>G66</f>
        <v>0</v>
      </c>
    </row>
    <row r="67" spans="1:8" s="518" customFormat="1" ht="12" customHeight="1">
      <c r="A67" s="526" t="s">
        <v>1020</v>
      </c>
      <c r="B67" s="527">
        <v>1</v>
      </c>
      <c r="C67" s="786"/>
      <c r="D67" s="456" t="s">
        <v>981</v>
      </c>
      <c r="E67" s="528" t="e">
        <f>E66/E63</f>
        <v>#DIV/0!</v>
      </c>
      <c r="F67" s="528" t="e">
        <f>F66/F63</f>
        <v>#DIV/0!</v>
      </c>
      <c r="G67" s="528" t="e">
        <f>G66/G63</f>
        <v>#DIV/0!</v>
      </c>
      <c r="H67" s="529" t="e">
        <f>H66/H63</f>
        <v>#DIV/0!</v>
      </c>
    </row>
    <row r="68" spans="1:8" s="533" customFormat="1" ht="12" customHeight="1">
      <c r="A68" s="530"/>
      <c r="B68" s="531"/>
      <c r="C68" s="532"/>
      <c r="E68" s="534"/>
      <c r="F68" s="534"/>
      <c r="G68" s="534"/>
      <c r="H68" s="534"/>
    </row>
    <row r="69" spans="1:8" s="518" customFormat="1" ht="10.5">
      <c r="A69" s="452" t="s">
        <v>1021</v>
      </c>
      <c r="B69" s="516"/>
      <c r="C69" s="516" t="s">
        <v>967</v>
      </c>
      <c r="D69" s="517"/>
      <c r="E69" s="794" t="s">
        <v>968</v>
      </c>
      <c r="F69" s="794"/>
      <c r="G69" s="794"/>
      <c r="H69" s="794"/>
    </row>
    <row r="70" spans="1:8" s="518" customFormat="1" ht="12.75" customHeight="1">
      <c r="A70" s="797" t="s">
        <v>1022</v>
      </c>
      <c r="B70" s="798"/>
      <c r="C70" s="786" t="s">
        <v>1017</v>
      </c>
      <c r="D70" s="519"/>
      <c r="E70" s="520" t="s">
        <v>971</v>
      </c>
      <c r="F70" s="520" t="s">
        <v>972</v>
      </c>
      <c r="G70" s="520" t="s">
        <v>973</v>
      </c>
      <c r="H70" s="458" t="s">
        <v>974</v>
      </c>
    </row>
    <row r="71" spans="1:8" s="518" customFormat="1" ht="10.5">
      <c r="A71" s="797"/>
      <c r="B71" s="798"/>
      <c r="C71" s="786"/>
      <c r="D71" s="456" t="s">
        <v>1023</v>
      </c>
      <c r="E71" s="521">
        <f>(SUM('Monit.'!D61:D61))/3</f>
        <v>0</v>
      </c>
      <c r="F71" s="521">
        <f>E71*2</f>
        <v>0</v>
      </c>
      <c r="G71" s="521">
        <f>E71*3</f>
        <v>0</v>
      </c>
      <c r="H71" s="522">
        <f>G71</f>
        <v>0</v>
      </c>
    </row>
    <row r="72" spans="1:8" s="518" customFormat="1" ht="14.25" customHeight="1">
      <c r="A72" s="790"/>
      <c r="B72" s="798"/>
      <c r="C72" s="786"/>
      <c r="D72" s="456" t="s">
        <v>1019</v>
      </c>
      <c r="E72" s="465">
        <f>SUM('Monit.'!I61:L61)</f>
        <v>0</v>
      </c>
      <c r="F72" s="465">
        <f>SUM('Monit.'!M61:P61)</f>
        <v>0</v>
      </c>
      <c r="G72" s="465">
        <f>SUM('Monit.'!Q61:T61)</f>
        <v>0</v>
      </c>
      <c r="H72" s="521">
        <f>G72</f>
        <v>0</v>
      </c>
    </row>
    <row r="73" spans="1:8" s="518" customFormat="1" ht="12.75" customHeight="1" hidden="1">
      <c r="A73" s="790"/>
      <c r="B73" s="798"/>
      <c r="C73" s="786"/>
      <c r="D73" s="456" t="s">
        <v>1005</v>
      </c>
      <c r="E73" s="523"/>
      <c r="F73" s="523"/>
      <c r="G73" s="523"/>
      <c r="H73" s="521"/>
    </row>
    <row r="74" spans="1:8" s="518" customFormat="1" ht="12.75" customHeight="1">
      <c r="A74" s="790"/>
      <c r="B74" s="798"/>
      <c r="C74" s="786"/>
      <c r="D74" s="456" t="s">
        <v>980</v>
      </c>
      <c r="E74" s="524">
        <f>E72</f>
        <v>0</v>
      </c>
      <c r="F74" s="524">
        <f>E74+F72</f>
        <v>0</v>
      </c>
      <c r="G74" s="524">
        <f>F74+G72</f>
        <v>0</v>
      </c>
      <c r="H74" s="525">
        <f>G74</f>
        <v>0</v>
      </c>
    </row>
    <row r="75" spans="1:8" s="518" customFormat="1" ht="10.5">
      <c r="A75" s="526" t="s">
        <v>1020</v>
      </c>
      <c r="B75" s="527">
        <v>1</v>
      </c>
      <c r="C75" s="786"/>
      <c r="D75" s="456" t="s">
        <v>981</v>
      </c>
      <c r="E75" s="528" t="e">
        <f>E74/E71</f>
        <v>#DIV/0!</v>
      </c>
      <c r="F75" s="528" t="e">
        <f>F74/F71</f>
        <v>#DIV/0!</v>
      </c>
      <c r="G75" s="528" t="e">
        <f>G74/G71</f>
        <v>#DIV/0!</v>
      </c>
      <c r="H75" s="529" t="e">
        <f>H74/H71</f>
        <v>#DIV/0!</v>
      </c>
    </row>
    <row r="76" spans="1:8" ht="12.75">
      <c r="A76" s="535"/>
      <c r="B76" s="536"/>
      <c r="C76" s="536"/>
      <c r="D76" s="503"/>
      <c r="E76" s="503"/>
      <c r="F76" s="503"/>
      <c r="G76" s="503"/>
      <c r="H76" s="537"/>
    </row>
    <row r="77" spans="1:8" ht="12.75">
      <c r="A77" s="538" t="s">
        <v>1024</v>
      </c>
      <c r="B77" s="539"/>
      <c r="C77" s="539"/>
      <c r="D77" s="539"/>
      <c r="E77" s="539"/>
      <c r="F77" s="539"/>
      <c r="G77" s="539"/>
      <c r="H77" s="540"/>
    </row>
    <row r="78" spans="1:8" ht="12.75">
      <c r="A78" s="541" t="s">
        <v>1025</v>
      </c>
      <c r="B78" s="542"/>
      <c r="C78" s="542"/>
      <c r="D78" s="542"/>
      <c r="E78" s="542"/>
      <c r="F78" s="542"/>
      <c r="G78" s="542"/>
      <c r="H78" s="543"/>
    </row>
    <row r="79" spans="1:8" ht="12.75">
      <c r="A79" s="544" t="s">
        <v>1026</v>
      </c>
      <c r="B79" s="545"/>
      <c r="C79" s="545"/>
      <c r="D79" s="545"/>
      <c r="E79" s="545"/>
      <c r="F79" s="545"/>
      <c r="G79" s="545"/>
      <c r="H79" s="546"/>
    </row>
    <row r="80" spans="1:8" ht="15" customHeight="1">
      <c r="A80" s="795"/>
      <c r="B80" s="795"/>
      <c r="C80" s="795"/>
      <c r="D80" s="795"/>
      <c r="E80" s="795"/>
      <c r="F80" s="795"/>
      <c r="G80" s="795"/>
      <c r="H80" s="795"/>
    </row>
    <row r="81" spans="1:8" ht="15" customHeight="1">
      <c r="A81" s="795"/>
      <c r="B81" s="795"/>
      <c r="C81" s="795"/>
      <c r="D81" s="795"/>
      <c r="E81" s="795"/>
      <c r="F81" s="795"/>
      <c r="G81" s="795"/>
      <c r="H81" s="795"/>
    </row>
    <row r="82" spans="1:8" ht="15" customHeight="1">
      <c r="A82" s="795"/>
      <c r="B82" s="795"/>
      <c r="C82" s="795"/>
      <c r="D82" s="795"/>
      <c r="E82" s="795"/>
      <c r="F82" s="795"/>
      <c r="G82" s="795"/>
      <c r="H82" s="795"/>
    </row>
    <row r="83" spans="1:8" ht="15" customHeight="1">
      <c r="A83" s="795"/>
      <c r="B83" s="795"/>
      <c r="C83" s="795"/>
      <c r="D83" s="795"/>
      <c r="E83" s="795"/>
      <c r="F83" s="795"/>
      <c r="G83" s="795"/>
      <c r="H83" s="795"/>
    </row>
    <row r="84" spans="1:8" ht="15" customHeight="1">
      <c r="A84" s="795"/>
      <c r="B84" s="795"/>
      <c r="C84" s="795"/>
      <c r="D84" s="795"/>
      <c r="E84" s="795"/>
      <c r="F84" s="795"/>
      <c r="G84" s="795"/>
      <c r="H84" s="795"/>
    </row>
    <row r="85" spans="1:8" ht="15" customHeight="1">
      <c r="A85" s="795"/>
      <c r="B85" s="795"/>
      <c r="C85" s="795"/>
      <c r="D85" s="795"/>
      <c r="E85" s="795"/>
      <c r="F85" s="795"/>
      <c r="G85" s="795"/>
      <c r="H85" s="795"/>
    </row>
    <row r="86" spans="1:8" ht="15" customHeight="1">
      <c r="A86" s="795"/>
      <c r="B86" s="795"/>
      <c r="C86" s="795"/>
      <c r="D86" s="795"/>
      <c r="E86" s="795"/>
      <c r="F86" s="795"/>
      <c r="G86" s="795"/>
      <c r="H86" s="795"/>
    </row>
    <row r="87" spans="1:8" ht="15.75" customHeight="1">
      <c r="A87" s="795"/>
      <c r="B87" s="795"/>
      <c r="C87" s="795"/>
      <c r="D87" s="795"/>
      <c r="E87" s="795"/>
      <c r="F87" s="795"/>
      <c r="G87" s="795"/>
      <c r="H87" s="795"/>
    </row>
    <row r="88" spans="1:8" ht="15.75" customHeight="1">
      <c r="A88" s="795"/>
      <c r="B88" s="795"/>
      <c r="C88" s="795"/>
      <c r="D88" s="795"/>
      <c r="E88" s="795"/>
      <c r="F88" s="795"/>
      <c r="G88" s="795"/>
      <c r="H88" s="795"/>
    </row>
    <row r="89" spans="1:8" ht="15.75" customHeight="1">
      <c r="A89" s="795"/>
      <c r="B89" s="795"/>
      <c r="C89" s="795"/>
      <c r="D89" s="795"/>
      <c r="E89" s="795"/>
      <c r="F89" s="795"/>
      <c r="G89" s="795"/>
      <c r="H89" s="795"/>
    </row>
    <row r="90" spans="1:8" ht="12.75">
      <c r="A90" s="541" t="s">
        <v>1027</v>
      </c>
      <c r="B90" s="542"/>
      <c r="C90" s="542"/>
      <c r="D90" s="542"/>
      <c r="E90" s="542"/>
      <c r="F90" s="542"/>
      <c r="G90" s="542"/>
      <c r="H90" s="543"/>
    </row>
    <row r="91" spans="1:8" ht="15" customHeight="1">
      <c r="A91" s="796"/>
      <c r="B91" s="796"/>
      <c r="C91" s="796"/>
      <c r="D91" s="796"/>
      <c r="E91" s="796"/>
      <c r="F91" s="796"/>
      <c r="G91" s="796"/>
      <c r="H91" s="796"/>
    </row>
    <row r="92" spans="1:8" ht="15" customHeight="1">
      <c r="A92" s="796"/>
      <c r="B92" s="796"/>
      <c r="C92" s="796"/>
      <c r="D92" s="796"/>
      <c r="E92" s="796"/>
      <c r="F92" s="796"/>
      <c r="G92" s="796"/>
      <c r="H92" s="796"/>
    </row>
    <row r="93" spans="1:8" ht="15" customHeight="1">
      <c r="A93" s="796"/>
      <c r="B93" s="796"/>
      <c r="C93" s="796"/>
      <c r="D93" s="796"/>
      <c r="E93" s="796"/>
      <c r="F93" s="796"/>
      <c r="G93" s="796"/>
      <c r="H93" s="796"/>
    </row>
    <row r="94" spans="1:8" ht="15" customHeight="1">
      <c r="A94" s="796"/>
      <c r="B94" s="796"/>
      <c r="C94" s="796"/>
      <c r="D94" s="796"/>
      <c r="E94" s="796"/>
      <c r="F94" s="796"/>
      <c r="G94" s="796"/>
      <c r="H94" s="796"/>
    </row>
    <row r="95" spans="1:8" ht="15" customHeight="1">
      <c r="A95" s="796"/>
      <c r="B95" s="796"/>
      <c r="C95" s="796"/>
      <c r="D95" s="796"/>
      <c r="E95" s="796"/>
      <c r="F95" s="796"/>
      <c r="G95" s="796"/>
      <c r="H95" s="796"/>
    </row>
    <row r="96" spans="1:8" ht="15" customHeight="1">
      <c r="A96" s="796"/>
      <c r="B96" s="796"/>
      <c r="C96" s="796"/>
      <c r="D96" s="796"/>
      <c r="E96" s="796"/>
      <c r="F96" s="796"/>
      <c r="G96" s="796"/>
      <c r="H96" s="796"/>
    </row>
    <row r="97" spans="1:8" ht="15" customHeight="1">
      <c r="A97" s="796"/>
      <c r="B97" s="796"/>
      <c r="C97" s="796"/>
      <c r="D97" s="796"/>
      <c r="E97" s="796"/>
      <c r="F97" s="796"/>
      <c r="G97" s="796"/>
      <c r="H97" s="796"/>
    </row>
    <row r="98" spans="1:8" ht="15.75" customHeight="1">
      <c r="A98" s="796"/>
      <c r="B98" s="796"/>
      <c r="C98" s="796"/>
      <c r="D98" s="796"/>
      <c r="E98" s="796"/>
      <c r="F98" s="796"/>
      <c r="G98" s="796"/>
      <c r="H98" s="796"/>
    </row>
    <row r="99" spans="1:8" ht="15.75" customHeight="1">
      <c r="A99" s="796"/>
      <c r="B99" s="796"/>
      <c r="C99" s="796"/>
      <c r="D99" s="796"/>
      <c r="E99" s="796"/>
      <c r="F99" s="796"/>
      <c r="G99" s="796"/>
      <c r="H99" s="796"/>
    </row>
    <row r="100" spans="1:8" ht="15.75" customHeight="1">
      <c r="A100" s="796"/>
      <c r="B100" s="796"/>
      <c r="C100" s="796"/>
      <c r="D100" s="796"/>
      <c r="E100" s="796"/>
      <c r="F100" s="796"/>
      <c r="G100" s="796"/>
      <c r="H100" s="796"/>
    </row>
    <row r="101" spans="1:8" ht="15">
      <c r="A101" s="541" t="s">
        <v>1028</v>
      </c>
      <c r="B101" s="547"/>
      <c r="C101" s="547"/>
      <c r="D101" s="547"/>
      <c r="E101" s="547"/>
      <c r="F101" s="547"/>
      <c r="G101" s="547"/>
      <c r="H101" s="543"/>
    </row>
    <row r="102" spans="1:8" ht="16.5" customHeight="1">
      <c r="A102" s="795"/>
      <c r="B102" s="795"/>
      <c r="C102" s="795"/>
      <c r="D102" s="795"/>
      <c r="E102" s="795"/>
      <c r="F102" s="795"/>
      <c r="G102" s="795"/>
      <c r="H102" s="795"/>
    </row>
    <row r="103" spans="1:8" ht="16.5" customHeight="1">
      <c r="A103" s="795"/>
      <c r="B103" s="795"/>
      <c r="C103" s="795"/>
      <c r="D103" s="795"/>
      <c r="E103" s="795"/>
      <c r="F103" s="795"/>
      <c r="G103" s="795"/>
      <c r="H103" s="795"/>
    </row>
    <row r="104" spans="1:8" ht="16.5" customHeight="1">
      <c r="A104" s="795"/>
      <c r="B104" s="795"/>
      <c r="C104" s="795"/>
      <c r="D104" s="795"/>
      <c r="E104" s="795"/>
      <c r="F104" s="795"/>
      <c r="G104" s="795"/>
      <c r="H104" s="795"/>
    </row>
    <row r="105" spans="1:8" ht="16.5" customHeight="1">
      <c r="A105" s="795"/>
      <c r="B105" s="795"/>
      <c r="C105" s="795"/>
      <c r="D105" s="795"/>
      <c r="E105" s="795"/>
      <c r="F105" s="795"/>
      <c r="G105" s="795"/>
      <c r="H105" s="795"/>
    </row>
    <row r="106" spans="1:8" ht="16.5" customHeight="1">
      <c r="A106" s="795"/>
      <c r="B106" s="795"/>
      <c r="C106" s="795"/>
      <c r="D106" s="795"/>
      <c r="E106" s="795"/>
      <c r="F106" s="795"/>
      <c r="G106" s="795"/>
      <c r="H106" s="795"/>
    </row>
    <row r="107" spans="1:8" ht="16.5" customHeight="1">
      <c r="A107" s="795"/>
      <c r="B107" s="795"/>
      <c r="C107" s="795"/>
      <c r="D107" s="795"/>
      <c r="E107" s="795"/>
      <c r="F107" s="795"/>
      <c r="G107" s="795"/>
      <c r="H107" s="795"/>
    </row>
    <row r="108" spans="1:8" ht="16.5" customHeight="1">
      <c r="A108" s="795"/>
      <c r="B108" s="795"/>
      <c r="C108" s="795"/>
      <c r="D108" s="795"/>
      <c r="E108" s="795"/>
      <c r="F108" s="795"/>
      <c r="G108" s="795"/>
      <c r="H108" s="795"/>
    </row>
    <row r="109" spans="1:8" ht="16.5" customHeight="1">
      <c r="A109" s="795"/>
      <c r="B109" s="795"/>
      <c r="C109" s="795"/>
      <c r="D109" s="795"/>
      <c r="E109" s="795"/>
      <c r="F109" s="795"/>
      <c r="G109" s="795"/>
      <c r="H109" s="795"/>
    </row>
    <row r="110" spans="1:8" ht="16.5" customHeight="1">
      <c r="A110" s="795"/>
      <c r="B110" s="795"/>
      <c r="C110" s="795"/>
      <c r="D110" s="795"/>
      <c r="E110" s="795"/>
      <c r="F110" s="795"/>
      <c r="G110" s="795"/>
      <c r="H110" s="795"/>
    </row>
  </sheetData>
  <sheetProtection password="CA9B" sheet="1"/>
  <mergeCells count="43">
    <mergeCell ref="A80:H89"/>
    <mergeCell ref="A91:H100"/>
    <mergeCell ref="A102:H110"/>
    <mergeCell ref="A62:A63"/>
    <mergeCell ref="B62:B66"/>
    <mergeCell ref="C62:C67"/>
    <mergeCell ref="A64:A66"/>
    <mergeCell ref="E69:H69"/>
    <mergeCell ref="A70:A71"/>
    <mergeCell ref="B70:B74"/>
    <mergeCell ref="C70:C75"/>
    <mergeCell ref="A72:A74"/>
    <mergeCell ref="D51:H51"/>
    <mergeCell ref="E52:H52"/>
    <mergeCell ref="A53:B55"/>
    <mergeCell ref="C53:C59"/>
    <mergeCell ref="A58:B59"/>
    <mergeCell ref="E61:H61"/>
    <mergeCell ref="E34:H34"/>
    <mergeCell ref="A35:B37"/>
    <mergeCell ref="C35:C41"/>
    <mergeCell ref="A39:B41"/>
    <mergeCell ref="E43:H43"/>
    <mergeCell ref="A44:A47"/>
    <mergeCell ref="C44:C50"/>
    <mergeCell ref="D24:G24"/>
    <mergeCell ref="E25:H25"/>
    <mergeCell ref="A26:D26"/>
    <mergeCell ref="A27:B28"/>
    <mergeCell ref="C27:C32"/>
    <mergeCell ref="A31:B32"/>
    <mergeCell ref="A11:B12"/>
    <mergeCell ref="C11:C17"/>
    <mergeCell ref="A15:B17"/>
    <mergeCell ref="D18:H18"/>
    <mergeCell ref="E19:H19"/>
    <mergeCell ref="C20:C23"/>
    <mergeCell ref="A1:H1"/>
    <mergeCell ref="A2:H2"/>
    <mergeCell ref="A3:H3"/>
    <mergeCell ref="A4:H4"/>
    <mergeCell ref="B6:D6"/>
    <mergeCell ref="E10:H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Y90"/>
  <sheetViews>
    <sheetView zoomScale="110" zoomScaleNormal="110" workbookViewId="0" topLeftCell="A94">
      <selection activeCell="AP6" sqref="AP6"/>
    </sheetView>
  </sheetViews>
  <sheetFormatPr defaultColWidth="8.625" defaultRowHeight="14.25"/>
  <cols>
    <col min="1" max="1" width="11.375" style="548" customWidth="1"/>
    <col min="2" max="2" width="5.375" style="549" customWidth="1"/>
    <col min="3" max="42" width="2.375" style="550" customWidth="1"/>
    <col min="43" max="43" width="7.625" style="551" customWidth="1"/>
    <col min="44" max="50" width="2.375" style="0" customWidth="1"/>
    <col min="51" max="51" width="2.375" style="551" customWidth="1"/>
    <col min="52" max="73" width="2.375" style="0" customWidth="1"/>
  </cols>
  <sheetData>
    <row r="2" spans="1:43" ht="12.75">
      <c r="A2" s="552" t="s">
        <v>333</v>
      </c>
      <c r="C2" s="553">
        <v>1</v>
      </c>
      <c r="D2" s="553">
        <v>2</v>
      </c>
      <c r="E2" s="553">
        <v>3</v>
      </c>
      <c r="F2" s="553">
        <v>4</v>
      </c>
      <c r="G2" s="554">
        <v>5</v>
      </c>
      <c r="H2" s="554">
        <v>6</v>
      </c>
      <c r="I2" s="554">
        <v>7</v>
      </c>
      <c r="J2" s="554">
        <v>8</v>
      </c>
      <c r="K2" s="553">
        <v>9</v>
      </c>
      <c r="L2" s="553">
        <v>10</v>
      </c>
      <c r="M2" s="553">
        <v>11</v>
      </c>
      <c r="N2" s="553">
        <v>12</v>
      </c>
      <c r="O2" s="554">
        <v>13</v>
      </c>
      <c r="P2" s="554">
        <v>14</v>
      </c>
      <c r="Q2" s="554">
        <v>15</v>
      </c>
      <c r="R2" s="554">
        <v>16</v>
      </c>
      <c r="S2" s="553">
        <v>17</v>
      </c>
      <c r="T2" s="553">
        <v>18</v>
      </c>
      <c r="U2" s="553">
        <v>19</v>
      </c>
      <c r="V2" s="553">
        <v>20</v>
      </c>
      <c r="W2" s="554">
        <v>21</v>
      </c>
      <c r="X2" s="554">
        <v>22</v>
      </c>
      <c r="Y2" s="554">
        <v>23</v>
      </c>
      <c r="Z2" s="554">
        <v>24</v>
      </c>
      <c r="AA2" s="553">
        <v>25</v>
      </c>
      <c r="AB2" s="553">
        <v>26</v>
      </c>
      <c r="AC2" s="553">
        <v>27</v>
      </c>
      <c r="AD2" s="553">
        <v>28</v>
      </c>
      <c r="AE2" s="554">
        <v>29</v>
      </c>
      <c r="AF2" s="554">
        <v>30</v>
      </c>
      <c r="AG2" s="554">
        <v>31</v>
      </c>
      <c r="AH2" s="554">
        <v>32</v>
      </c>
      <c r="AI2" s="553">
        <v>33</v>
      </c>
      <c r="AJ2" s="553">
        <v>34</v>
      </c>
      <c r="AK2" s="553">
        <v>35</v>
      </c>
      <c r="AL2" s="553">
        <v>36</v>
      </c>
      <c r="AM2" s="554">
        <v>37</v>
      </c>
      <c r="AN2" s="554">
        <v>38</v>
      </c>
      <c r="AO2" s="554">
        <v>39</v>
      </c>
      <c r="AP2" s="554">
        <v>40</v>
      </c>
      <c r="AQ2" s="551" t="s">
        <v>1029</v>
      </c>
    </row>
    <row r="3" spans="1:43" ht="24">
      <c r="A3" s="548" t="s">
        <v>1030</v>
      </c>
      <c r="B3" s="549" t="s">
        <v>1031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 t="s">
        <v>1032</v>
      </c>
      <c r="P3" s="555"/>
      <c r="Q3" s="555"/>
      <c r="R3" s="555"/>
      <c r="S3" s="555" t="s">
        <v>1033</v>
      </c>
      <c r="T3" s="555"/>
      <c r="U3" s="555"/>
      <c r="V3" s="555"/>
      <c r="W3" s="555" t="s">
        <v>1032</v>
      </c>
      <c r="X3" s="555"/>
      <c r="Y3" s="555"/>
      <c r="Z3" s="555"/>
      <c r="AA3" s="555" t="s">
        <v>1033</v>
      </c>
      <c r="AB3" s="555"/>
      <c r="AC3" s="555"/>
      <c r="AD3" s="555"/>
      <c r="AE3" s="555" t="s">
        <v>1032</v>
      </c>
      <c r="AF3" s="555"/>
      <c r="AG3" s="555"/>
      <c r="AH3" s="555"/>
      <c r="AI3" s="555" t="s">
        <v>1033</v>
      </c>
      <c r="AJ3" s="555"/>
      <c r="AK3" s="555"/>
      <c r="AL3" s="555" t="s">
        <v>1032</v>
      </c>
      <c r="AM3" s="555"/>
      <c r="AN3" s="555" t="s">
        <v>1033</v>
      </c>
      <c r="AO3" s="555" t="s">
        <v>1032</v>
      </c>
      <c r="AP3" s="555"/>
      <c r="AQ3" s="556">
        <f>COUNTA(C3:AP3)</f>
        <v>9</v>
      </c>
    </row>
    <row r="5" spans="1:43" ht="12.75" customHeight="1">
      <c r="A5" s="799" t="s">
        <v>603</v>
      </c>
      <c r="B5" s="549" t="s">
        <v>1031</v>
      </c>
      <c r="O5" s="550" t="s">
        <v>1032</v>
      </c>
      <c r="S5" s="550" t="s">
        <v>1033</v>
      </c>
      <c r="W5" s="550" t="s">
        <v>1032</v>
      </c>
      <c r="AA5" s="550" t="s">
        <v>1033</v>
      </c>
      <c r="AE5" s="550" t="s">
        <v>1032</v>
      </c>
      <c r="AI5" s="550" t="s">
        <v>1033</v>
      </c>
      <c r="AK5" s="550" t="s">
        <v>1032</v>
      </c>
      <c r="AM5" s="550" t="s">
        <v>1033</v>
      </c>
      <c r="AN5" s="550" t="s">
        <v>1032</v>
      </c>
      <c r="AO5" s="550" t="s">
        <v>1033</v>
      </c>
      <c r="AQ5" s="551">
        <f>COUNTA(C5:AP5)</f>
        <v>10</v>
      </c>
    </row>
    <row r="6" spans="1:2" ht="12.75">
      <c r="A6" s="799"/>
      <c r="B6" s="549" t="s">
        <v>1034</v>
      </c>
    </row>
    <row r="22" spans="3:50" ht="12.75">
      <c r="C22" s="800">
        <v>1</v>
      </c>
      <c r="D22" s="800"/>
      <c r="E22" s="800"/>
      <c r="F22" s="800"/>
      <c r="G22" s="800">
        <v>2</v>
      </c>
      <c r="H22" s="800"/>
      <c r="I22" s="800"/>
      <c r="J22" s="800"/>
      <c r="K22" s="800">
        <v>3</v>
      </c>
      <c r="L22" s="800"/>
      <c r="M22" s="800"/>
      <c r="N22" s="800"/>
      <c r="O22" s="800">
        <v>4</v>
      </c>
      <c r="P22" s="800"/>
      <c r="Q22" s="800"/>
      <c r="R22" s="800"/>
      <c r="S22" s="800">
        <v>5</v>
      </c>
      <c r="T22" s="800"/>
      <c r="U22" s="800"/>
      <c r="V22" s="800"/>
      <c r="W22" s="800">
        <v>6</v>
      </c>
      <c r="X22" s="800"/>
      <c r="Y22" s="800"/>
      <c r="Z22" s="800"/>
      <c r="AA22" s="800">
        <v>7</v>
      </c>
      <c r="AB22" s="800"/>
      <c r="AC22" s="800"/>
      <c r="AD22" s="800"/>
      <c r="AE22" s="800">
        <v>8</v>
      </c>
      <c r="AF22" s="800"/>
      <c r="AG22" s="800"/>
      <c r="AH22" s="800"/>
      <c r="AI22" s="800">
        <v>9</v>
      </c>
      <c r="AJ22" s="800"/>
      <c r="AK22" s="800"/>
      <c r="AL22" s="800"/>
      <c r="AM22" s="800">
        <v>10</v>
      </c>
      <c r="AN22" s="800"/>
      <c r="AO22" s="800"/>
      <c r="AP22" s="800"/>
      <c r="AQ22" s="800">
        <v>11</v>
      </c>
      <c r="AR22" s="800"/>
      <c r="AS22" s="800"/>
      <c r="AT22" s="800"/>
      <c r="AU22" s="800">
        <v>12</v>
      </c>
      <c r="AV22" s="800"/>
      <c r="AW22" s="800"/>
      <c r="AX22" s="800"/>
    </row>
    <row r="23" spans="1:51" ht="12.75" customHeight="1">
      <c r="A23" s="801" t="s">
        <v>1035</v>
      </c>
      <c r="B23" s="801"/>
      <c r="C23" s="553">
        <v>1</v>
      </c>
      <c r="D23" s="553">
        <v>2</v>
      </c>
      <c r="E23" s="553">
        <v>3</v>
      </c>
      <c r="F23" s="553">
        <v>4</v>
      </c>
      <c r="G23" s="554">
        <v>5</v>
      </c>
      <c r="H23" s="554">
        <v>6</v>
      </c>
      <c r="I23" s="554">
        <v>7</v>
      </c>
      <c r="J23" s="554">
        <v>8</v>
      </c>
      <c r="K23" s="553">
        <v>9</v>
      </c>
      <c r="L23" s="553">
        <v>10</v>
      </c>
      <c r="M23" s="553">
        <v>11</v>
      </c>
      <c r="N23" s="553">
        <v>12</v>
      </c>
      <c r="O23" s="554">
        <v>13</v>
      </c>
      <c r="P23" s="554">
        <v>14</v>
      </c>
      <c r="Q23" s="554">
        <v>15</v>
      </c>
      <c r="R23" s="554">
        <v>16</v>
      </c>
      <c r="S23" s="553">
        <v>17</v>
      </c>
      <c r="T23" s="553">
        <v>18</v>
      </c>
      <c r="U23" s="553">
        <v>19</v>
      </c>
      <c r="V23" s="553">
        <v>20</v>
      </c>
      <c r="W23" s="554">
        <v>21</v>
      </c>
      <c r="X23" s="554">
        <v>22</v>
      </c>
      <c r="Y23" s="554">
        <v>23</v>
      </c>
      <c r="Z23" s="554">
        <v>24</v>
      </c>
      <c r="AA23" s="553">
        <v>25</v>
      </c>
      <c r="AB23" s="553">
        <v>26</v>
      </c>
      <c r="AC23" s="553">
        <v>27</v>
      </c>
      <c r="AD23" s="553">
        <v>28</v>
      </c>
      <c r="AE23" s="554">
        <v>29</v>
      </c>
      <c r="AF23" s="554">
        <v>30</v>
      </c>
      <c r="AG23" s="554">
        <v>31</v>
      </c>
      <c r="AH23" s="554">
        <v>32</v>
      </c>
      <c r="AI23" s="553">
        <v>33</v>
      </c>
      <c r="AJ23" s="553">
        <v>34</v>
      </c>
      <c r="AK23" s="553">
        <v>35</v>
      </c>
      <c r="AL23" s="553">
        <v>36</v>
      </c>
      <c r="AM23" s="554">
        <v>37</v>
      </c>
      <c r="AN23" s="554">
        <v>38</v>
      </c>
      <c r="AO23" s="554">
        <v>39</v>
      </c>
      <c r="AP23" s="554">
        <v>40</v>
      </c>
      <c r="AQ23" s="553">
        <v>41</v>
      </c>
      <c r="AR23" s="553">
        <v>42</v>
      </c>
      <c r="AS23" s="553">
        <v>43</v>
      </c>
      <c r="AT23" s="553">
        <v>44</v>
      </c>
      <c r="AU23" s="554">
        <v>45</v>
      </c>
      <c r="AV23" s="554">
        <v>46</v>
      </c>
      <c r="AW23" s="554">
        <v>47</v>
      </c>
      <c r="AX23" s="554">
        <v>48</v>
      </c>
      <c r="AY23" s="551" t="s">
        <v>1029</v>
      </c>
    </row>
    <row r="24" spans="1:51" ht="25.5" customHeight="1">
      <c r="A24" s="557" t="s">
        <v>1036</v>
      </c>
      <c r="B24" s="558" t="s">
        <v>1031</v>
      </c>
      <c r="C24" s="555"/>
      <c r="D24" s="555"/>
      <c r="E24" s="555" t="s">
        <v>1033</v>
      </c>
      <c r="F24" s="555"/>
      <c r="G24" s="555"/>
      <c r="H24" s="555" t="s">
        <v>1032</v>
      </c>
      <c r="I24" s="555"/>
      <c r="J24" s="555"/>
      <c r="K24" s="555"/>
      <c r="L24" s="555" t="s">
        <v>1033</v>
      </c>
      <c r="M24" s="555"/>
      <c r="N24" s="555"/>
      <c r="O24" s="555"/>
      <c r="P24" s="555" t="s">
        <v>1032</v>
      </c>
      <c r="Q24" s="555"/>
      <c r="R24" s="555"/>
      <c r="S24" s="555"/>
      <c r="T24" s="555" t="s">
        <v>1033</v>
      </c>
      <c r="U24" s="555"/>
      <c r="V24" s="555"/>
      <c r="W24" s="555"/>
      <c r="X24" s="555" t="s">
        <v>1032</v>
      </c>
      <c r="Y24" s="555"/>
      <c r="Z24" s="555"/>
      <c r="AA24" s="555"/>
      <c r="AB24" s="555" t="s">
        <v>1033</v>
      </c>
      <c r="AC24" s="555"/>
      <c r="AD24" s="555"/>
      <c r="AE24" s="555"/>
      <c r="AF24" s="555" t="s">
        <v>1032</v>
      </c>
      <c r="AG24" s="555"/>
      <c r="AH24" s="555"/>
      <c r="AI24" s="555"/>
      <c r="AJ24" s="555" t="s">
        <v>1033</v>
      </c>
      <c r="AK24" s="555"/>
      <c r="AL24" s="555"/>
      <c r="AM24" s="555"/>
      <c r="AN24" s="555" t="s">
        <v>1032</v>
      </c>
      <c r="AO24" s="555"/>
      <c r="AP24" s="555"/>
      <c r="AQ24" s="555"/>
      <c r="AR24" s="555" t="s">
        <v>1033</v>
      </c>
      <c r="AS24" s="555"/>
      <c r="AT24" s="555"/>
      <c r="AU24" s="555"/>
      <c r="AV24" s="555" t="s">
        <v>1032</v>
      </c>
      <c r="AW24" s="555"/>
      <c r="AX24" s="555"/>
      <c r="AY24" s="556">
        <f>COUNTA(C24:AX24)</f>
        <v>12</v>
      </c>
    </row>
    <row r="25" spans="1:51" ht="25.5" customHeight="1">
      <c r="A25" s="557" t="s">
        <v>1037</v>
      </c>
      <c r="B25" s="558"/>
      <c r="C25" s="555"/>
      <c r="D25" s="555"/>
      <c r="E25" s="555" t="s">
        <v>1033</v>
      </c>
      <c r="F25" s="555"/>
      <c r="G25" s="555"/>
      <c r="H25" s="555" t="s">
        <v>1032</v>
      </c>
      <c r="I25" s="555"/>
      <c r="J25" s="555"/>
      <c r="K25" s="555"/>
      <c r="L25" s="555" t="s">
        <v>1033</v>
      </c>
      <c r="M25" s="555"/>
      <c r="N25" s="555"/>
      <c r="O25" s="555"/>
      <c r="P25" s="555" t="s">
        <v>1032</v>
      </c>
      <c r="Q25" s="555"/>
      <c r="R25" s="555"/>
      <c r="S25" s="555"/>
      <c r="T25" s="555" t="s">
        <v>1033</v>
      </c>
      <c r="U25" s="555"/>
      <c r="V25" s="555"/>
      <c r="W25" s="555"/>
      <c r="X25" s="555" t="s">
        <v>1032</v>
      </c>
      <c r="Y25" s="555"/>
      <c r="Z25" s="555"/>
      <c r="AA25" s="555"/>
      <c r="AB25" s="555" t="s">
        <v>1033</v>
      </c>
      <c r="AC25" s="555"/>
      <c r="AD25" s="555"/>
      <c r="AE25" s="555"/>
      <c r="AF25" s="555" t="s">
        <v>1032</v>
      </c>
      <c r="AG25" s="555"/>
      <c r="AH25" s="555"/>
      <c r="AI25" s="555"/>
      <c r="AJ25" s="555" t="s">
        <v>1033</v>
      </c>
      <c r="AK25" s="555"/>
      <c r="AL25" s="555"/>
      <c r="AM25" s="555"/>
      <c r="AN25" s="555" t="s">
        <v>1032</v>
      </c>
      <c r="AO25" s="555"/>
      <c r="AP25" s="555"/>
      <c r="AQ25" s="555"/>
      <c r="AR25" s="555" t="s">
        <v>1033</v>
      </c>
      <c r="AS25" s="555"/>
      <c r="AT25" s="555"/>
      <c r="AU25" s="555"/>
      <c r="AV25" s="555" t="s">
        <v>1032</v>
      </c>
      <c r="AW25" s="555"/>
      <c r="AX25" s="555"/>
      <c r="AY25" s="556">
        <f>COUNTA(C25:AX25)</f>
        <v>12</v>
      </c>
    </row>
    <row r="26" spans="1:51" ht="25.5" customHeight="1">
      <c r="A26" s="799" t="s">
        <v>603</v>
      </c>
      <c r="B26" s="549" t="s">
        <v>1031</v>
      </c>
      <c r="E26" s="550" t="s">
        <v>1033</v>
      </c>
      <c r="H26" s="550" t="s">
        <v>1032</v>
      </c>
      <c r="L26" s="550" t="s">
        <v>1033</v>
      </c>
      <c r="P26" s="550" t="s">
        <v>1032</v>
      </c>
      <c r="T26" s="550" t="s">
        <v>1033</v>
      </c>
      <c r="X26" s="550" t="s">
        <v>1032</v>
      </c>
      <c r="AB26" s="550" t="s">
        <v>1033</v>
      </c>
      <c r="AF26" s="550" t="s">
        <v>1032</v>
      </c>
      <c r="AJ26" s="550" t="s">
        <v>1033</v>
      </c>
      <c r="AN26" s="550" t="s">
        <v>1032</v>
      </c>
      <c r="AQ26" s="550"/>
      <c r="AR26" s="550" t="s">
        <v>1033</v>
      </c>
      <c r="AS26" s="550"/>
      <c r="AT26" s="550"/>
      <c r="AU26" s="550"/>
      <c r="AV26" s="550" t="s">
        <v>1032</v>
      </c>
      <c r="AW26" s="550"/>
      <c r="AX26" s="550"/>
      <c r="AY26" s="551">
        <f>COUNTA(C26:AX26)</f>
        <v>12</v>
      </c>
    </row>
    <row r="27" spans="1:51" ht="25.5" customHeight="1">
      <c r="A27" s="799"/>
      <c r="B27" s="549" t="s">
        <v>1034</v>
      </c>
      <c r="AY27" s="551">
        <f>COUNTA(C27:AX27)</f>
        <v>0</v>
      </c>
    </row>
    <row r="38" spans="3:50" ht="12.75">
      <c r="C38" s="800">
        <v>1</v>
      </c>
      <c r="D38" s="800"/>
      <c r="E38" s="800"/>
      <c r="F38" s="800"/>
      <c r="G38" s="800">
        <v>2</v>
      </c>
      <c r="H38" s="800"/>
      <c r="I38" s="800"/>
      <c r="J38" s="800"/>
      <c r="K38" s="800">
        <v>3</v>
      </c>
      <c r="L38" s="800"/>
      <c r="M38" s="800"/>
      <c r="N38" s="800"/>
      <c r="O38" s="800">
        <v>4</v>
      </c>
      <c r="P38" s="800"/>
      <c r="Q38" s="800"/>
      <c r="R38" s="800"/>
      <c r="S38" s="800">
        <v>5</v>
      </c>
      <c r="T38" s="800"/>
      <c r="U38" s="800"/>
      <c r="V38" s="800"/>
      <c r="W38" s="800">
        <v>6</v>
      </c>
      <c r="X38" s="800"/>
      <c r="Y38" s="800"/>
      <c r="Z38" s="800"/>
      <c r="AA38" s="800">
        <v>7</v>
      </c>
      <c r="AB38" s="800"/>
      <c r="AC38" s="800"/>
      <c r="AD38" s="800"/>
      <c r="AE38" s="800">
        <v>8</v>
      </c>
      <c r="AF38" s="800"/>
      <c r="AG38" s="800"/>
      <c r="AH38" s="800"/>
      <c r="AI38" s="800">
        <v>9</v>
      </c>
      <c r="AJ38" s="800"/>
      <c r="AK38" s="800"/>
      <c r="AL38" s="800"/>
      <c r="AM38" s="800">
        <v>10</v>
      </c>
      <c r="AN38" s="800"/>
      <c r="AO38" s="800"/>
      <c r="AP38" s="800"/>
      <c r="AQ38" s="800">
        <v>11</v>
      </c>
      <c r="AR38" s="800"/>
      <c r="AS38" s="800"/>
      <c r="AT38" s="800"/>
      <c r="AU38" s="800">
        <v>12</v>
      </c>
      <c r="AV38" s="800"/>
      <c r="AW38" s="800"/>
      <c r="AX38" s="800"/>
    </row>
    <row r="39" spans="1:51" ht="12.75" customHeight="1">
      <c r="A39" s="801" t="s">
        <v>1038</v>
      </c>
      <c r="B39" s="801"/>
      <c r="C39" s="553">
        <v>1</v>
      </c>
      <c r="D39" s="553">
        <v>2</v>
      </c>
      <c r="E39" s="553">
        <v>3</v>
      </c>
      <c r="F39" s="553">
        <v>4</v>
      </c>
      <c r="G39" s="554">
        <v>5</v>
      </c>
      <c r="H39" s="554">
        <v>6</v>
      </c>
      <c r="I39" s="554">
        <v>7</v>
      </c>
      <c r="J39" s="554">
        <v>8</v>
      </c>
      <c r="K39" s="553">
        <v>9</v>
      </c>
      <c r="L39" s="553">
        <v>10</v>
      </c>
      <c r="M39" s="553">
        <v>11</v>
      </c>
      <c r="N39" s="553">
        <v>12</v>
      </c>
      <c r="O39" s="554">
        <v>13</v>
      </c>
      <c r="P39" s="554">
        <v>14</v>
      </c>
      <c r="Q39" s="554">
        <v>15</v>
      </c>
      <c r="R39" s="554">
        <v>16</v>
      </c>
      <c r="S39" s="553">
        <v>17</v>
      </c>
      <c r="T39" s="553">
        <v>18</v>
      </c>
      <c r="U39" s="553">
        <v>19</v>
      </c>
      <c r="V39" s="553">
        <v>20</v>
      </c>
      <c r="W39" s="554">
        <v>21</v>
      </c>
      <c r="X39" s="554">
        <v>22</v>
      </c>
      <c r="Y39" s="554">
        <v>23</v>
      </c>
      <c r="Z39" s="554">
        <v>24</v>
      </c>
      <c r="AA39" s="553">
        <v>25</v>
      </c>
      <c r="AB39" s="553">
        <v>26</v>
      </c>
      <c r="AC39" s="553">
        <v>27</v>
      </c>
      <c r="AD39" s="553">
        <v>28</v>
      </c>
      <c r="AE39" s="554">
        <v>29</v>
      </c>
      <c r="AF39" s="554">
        <v>30</v>
      </c>
      <c r="AG39" s="554">
        <v>31</v>
      </c>
      <c r="AH39" s="554">
        <v>32</v>
      </c>
      <c r="AI39" s="553">
        <v>33</v>
      </c>
      <c r="AJ39" s="553">
        <v>34</v>
      </c>
      <c r="AK39" s="553">
        <v>35</v>
      </c>
      <c r="AL39" s="553">
        <v>36</v>
      </c>
      <c r="AM39" s="554">
        <v>37</v>
      </c>
      <c r="AN39" s="554">
        <v>38</v>
      </c>
      <c r="AO39" s="554">
        <v>39</v>
      </c>
      <c r="AP39" s="554">
        <v>40</v>
      </c>
      <c r="AQ39" s="553">
        <v>41</v>
      </c>
      <c r="AR39" s="553">
        <v>42</v>
      </c>
      <c r="AS39" s="553">
        <v>43</v>
      </c>
      <c r="AT39" s="553">
        <v>44</v>
      </c>
      <c r="AU39" s="554">
        <v>45</v>
      </c>
      <c r="AV39" s="554">
        <v>46</v>
      </c>
      <c r="AW39" s="554">
        <v>47</v>
      </c>
      <c r="AX39" s="554">
        <v>48</v>
      </c>
      <c r="AY39" s="551" t="s">
        <v>1029</v>
      </c>
    </row>
    <row r="40" spans="1:51" ht="25.5" customHeight="1">
      <c r="A40" s="557" t="s">
        <v>1036</v>
      </c>
      <c r="B40" s="558" t="s">
        <v>1031</v>
      </c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555"/>
      <c r="AP40" s="555"/>
      <c r="AQ40" s="555"/>
      <c r="AR40" s="555"/>
      <c r="AS40" s="555"/>
      <c r="AT40" s="555"/>
      <c r="AU40" s="555"/>
      <c r="AV40" s="555"/>
      <c r="AW40" s="555"/>
      <c r="AX40" s="555"/>
      <c r="AY40" s="556">
        <f>COUNTA(C40:AX40)</f>
        <v>0</v>
      </c>
    </row>
    <row r="41" spans="1:51" ht="25.5" customHeight="1">
      <c r="A41" s="557" t="s">
        <v>1037</v>
      </c>
      <c r="B41" s="558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5"/>
      <c r="AS41" s="555"/>
      <c r="AT41" s="555"/>
      <c r="AU41" s="555"/>
      <c r="AV41" s="555"/>
      <c r="AW41" s="555"/>
      <c r="AX41" s="555"/>
      <c r="AY41" s="556">
        <f>COUNTA(C41:AX41)</f>
        <v>0</v>
      </c>
    </row>
    <row r="42" spans="1:51" ht="25.5" customHeight="1">
      <c r="A42" s="799" t="s">
        <v>603</v>
      </c>
      <c r="B42" s="549" t="s">
        <v>1031</v>
      </c>
      <c r="AQ42" s="550"/>
      <c r="AR42" s="550"/>
      <c r="AS42" s="550"/>
      <c r="AT42" s="550"/>
      <c r="AU42" s="550"/>
      <c r="AV42" s="550"/>
      <c r="AW42" s="550"/>
      <c r="AX42" s="550"/>
      <c r="AY42" s="551">
        <f>COUNTA(C42:AX42)</f>
        <v>0</v>
      </c>
    </row>
    <row r="43" spans="1:51" ht="25.5" customHeight="1">
      <c r="A43" s="799"/>
      <c r="B43" s="549" t="s">
        <v>1034</v>
      </c>
      <c r="AY43" s="551">
        <f>COUNTA(C43:AX43)</f>
        <v>0</v>
      </c>
    </row>
    <row r="58" spans="3:50" ht="12.75">
      <c r="C58" s="800">
        <v>1</v>
      </c>
      <c r="D58" s="800"/>
      <c r="E58" s="800"/>
      <c r="F58" s="800"/>
      <c r="G58" s="800">
        <v>2</v>
      </c>
      <c r="H58" s="800"/>
      <c r="I58" s="800"/>
      <c r="J58" s="800"/>
      <c r="K58" s="800">
        <v>3</v>
      </c>
      <c r="L58" s="800"/>
      <c r="M58" s="800"/>
      <c r="N58" s="800"/>
      <c r="O58" s="800">
        <v>4</v>
      </c>
      <c r="P58" s="800"/>
      <c r="Q58" s="800"/>
      <c r="R58" s="800"/>
      <c r="S58" s="800">
        <v>5</v>
      </c>
      <c r="T58" s="800"/>
      <c r="U58" s="800"/>
      <c r="V58" s="800"/>
      <c r="W58" s="800">
        <v>6</v>
      </c>
      <c r="X58" s="800"/>
      <c r="Y58" s="800"/>
      <c r="Z58" s="800"/>
      <c r="AA58" s="800">
        <v>7</v>
      </c>
      <c r="AB58" s="800"/>
      <c r="AC58" s="800"/>
      <c r="AD58" s="800"/>
      <c r="AE58" s="800">
        <v>8</v>
      </c>
      <c r="AF58" s="800"/>
      <c r="AG58" s="800"/>
      <c r="AH58" s="800"/>
      <c r="AI58" s="800">
        <v>9</v>
      </c>
      <c r="AJ58" s="800"/>
      <c r="AK58" s="800"/>
      <c r="AL58" s="800"/>
      <c r="AM58" s="800">
        <v>10</v>
      </c>
      <c r="AN58" s="800"/>
      <c r="AO58" s="800"/>
      <c r="AP58" s="800"/>
      <c r="AQ58" s="800">
        <v>11</v>
      </c>
      <c r="AR58" s="800"/>
      <c r="AS58" s="800"/>
      <c r="AT58" s="800"/>
      <c r="AU58" s="800">
        <v>12</v>
      </c>
      <c r="AV58" s="800"/>
      <c r="AW58" s="800"/>
      <c r="AX58" s="800"/>
    </row>
    <row r="59" spans="1:51" ht="12.75" customHeight="1">
      <c r="A59" s="801" t="s">
        <v>601</v>
      </c>
      <c r="B59" s="801"/>
      <c r="C59" s="553">
        <v>1</v>
      </c>
      <c r="D59" s="553">
        <v>2</v>
      </c>
      <c r="E59" s="553">
        <v>3</v>
      </c>
      <c r="F59" s="553">
        <v>4</v>
      </c>
      <c r="G59" s="554">
        <v>5</v>
      </c>
      <c r="H59" s="554">
        <v>6</v>
      </c>
      <c r="I59" s="554">
        <v>7</v>
      </c>
      <c r="J59" s="554">
        <v>8</v>
      </c>
      <c r="K59" s="553">
        <v>9</v>
      </c>
      <c r="L59" s="553">
        <v>10</v>
      </c>
      <c r="M59" s="553">
        <v>11</v>
      </c>
      <c r="N59" s="553">
        <v>12</v>
      </c>
      <c r="O59" s="554">
        <v>13</v>
      </c>
      <c r="P59" s="554">
        <v>14</v>
      </c>
      <c r="Q59" s="554">
        <v>15</v>
      </c>
      <c r="R59" s="554">
        <v>16</v>
      </c>
      <c r="S59" s="553">
        <v>17</v>
      </c>
      <c r="T59" s="553">
        <v>18</v>
      </c>
      <c r="U59" s="553">
        <v>19</v>
      </c>
      <c r="V59" s="553">
        <v>20</v>
      </c>
      <c r="W59" s="554">
        <v>21</v>
      </c>
      <c r="X59" s="554">
        <v>22</v>
      </c>
      <c r="Y59" s="554">
        <v>23</v>
      </c>
      <c r="Z59" s="554">
        <v>24</v>
      </c>
      <c r="AA59" s="553">
        <v>25</v>
      </c>
      <c r="AB59" s="553">
        <v>26</v>
      </c>
      <c r="AC59" s="553">
        <v>27</v>
      </c>
      <c r="AD59" s="553">
        <v>28</v>
      </c>
      <c r="AE59" s="554">
        <v>29</v>
      </c>
      <c r="AF59" s="554">
        <v>30</v>
      </c>
      <c r="AG59" s="554">
        <v>31</v>
      </c>
      <c r="AH59" s="554">
        <v>32</v>
      </c>
      <c r="AI59" s="553">
        <v>33</v>
      </c>
      <c r="AJ59" s="553">
        <v>34</v>
      </c>
      <c r="AK59" s="553">
        <v>35</v>
      </c>
      <c r="AL59" s="553">
        <v>36</v>
      </c>
      <c r="AM59" s="554">
        <v>37</v>
      </c>
      <c r="AN59" s="554">
        <v>38</v>
      </c>
      <c r="AO59" s="554">
        <v>39</v>
      </c>
      <c r="AP59" s="554">
        <v>40</v>
      </c>
      <c r="AQ59" s="553">
        <v>41</v>
      </c>
      <c r="AR59" s="553">
        <v>42</v>
      </c>
      <c r="AS59" s="553">
        <v>43</v>
      </c>
      <c r="AT59" s="553">
        <v>44</v>
      </c>
      <c r="AU59" s="554">
        <v>45</v>
      </c>
      <c r="AV59" s="554">
        <v>46</v>
      </c>
      <c r="AW59" s="554">
        <v>47</v>
      </c>
      <c r="AX59" s="554">
        <v>48</v>
      </c>
      <c r="AY59" s="551" t="s">
        <v>1029</v>
      </c>
    </row>
    <row r="60" spans="1:51" ht="19.5" customHeight="1">
      <c r="A60" s="557" t="s">
        <v>1039</v>
      </c>
      <c r="B60" s="558" t="s">
        <v>1031</v>
      </c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6">
        <f aca="true" t="shared" si="0" ref="AY60:AY65">COUNTA(C60:AX60)</f>
        <v>0</v>
      </c>
    </row>
    <row r="61" spans="1:51" ht="19.5" customHeight="1">
      <c r="A61" s="557" t="s">
        <v>1037</v>
      </c>
      <c r="B61" s="558" t="s">
        <v>1031</v>
      </c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555"/>
      <c r="AJ61" s="555"/>
      <c r="AK61" s="555"/>
      <c r="AL61" s="555"/>
      <c r="AM61" s="555"/>
      <c r="AN61" s="555"/>
      <c r="AO61" s="555"/>
      <c r="AP61" s="555"/>
      <c r="AQ61" s="555"/>
      <c r="AR61" s="555"/>
      <c r="AS61" s="555"/>
      <c r="AT61" s="555"/>
      <c r="AU61" s="555"/>
      <c r="AV61" s="555"/>
      <c r="AW61" s="555"/>
      <c r="AX61" s="555"/>
      <c r="AY61" s="556">
        <f t="shared" si="0"/>
        <v>0</v>
      </c>
    </row>
    <row r="62" spans="1:51" ht="19.5" customHeight="1">
      <c r="A62" s="802" t="s">
        <v>1040</v>
      </c>
      <c r="B62" s="559" t="s">
        <v>1031</v>
      </c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>
        <f t="shared" si="0"/>
        <v>0</v>
      </c>
    </row>
    <row r="63" spans="1:51" ht="19.5" customHeight="1">
      <c r="A63" s="802"/>
      <c r="B63" s="558" t="s">
        <v>1034</v>
      </c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5"/>
      <c r="AA63" s="555"/>
      <c r="AB63" s="555"/>
      <c r="AC63" s="555"/>
      <c r="AD63" s="555"/>
      <c r="AE63" s="555"/>
      <c r="AF63" s="555"/>
      <c r="AG63" s="555"/>
      <c r="AH63" s="555"/>
      <c r="AI63" s="555"/>
      <c r="AJ63" s="555"/>
      <c r="AK63" s="555"/>
      <c r="AL63" s="555"/>
      <c r="AM63" s="555"/>
      <c r="AN63" s="555"/>
      <c r="AO63" s="555"/>
      <c r="AP63" s="555"/>
      <c r="AQ63" s="555"/>
      <c r="AR63" s="555"/>
      <c r="AS63" s="555"/>
      <c r="AT63" s="555"/>
      <c r="AU63" s="555"/>
      <c r="AV63" s="555"/>
      <c r="AW63" s="555"/>
      <c r="AX63" s="555"/>
      <c r="AY63" s="555">
        <f t="shared" si="0"/>
        <v>0</v>
      </c>
    </row>
    <row r="64" spans="1:51" ht="19.5" customHeight="1">
      <c r="A64" s="802" t="s">
        <v>1041</v>
      </c>
      <c r="B64" s="559" t="s">
        <v>1031</v>
      </c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0"/>
      <c r="AK64" s="560"/>
      <c r="AL64" s="560"/>
      <c r="AM64" s="560"/>
      <c r="AN64" s="560"/>
      <c r="AO64" s="560"/>
      <c r="AP64" s="560"/>
      <c r="AQ64" s="560"/>
      <c r="AR64" s="560"/>
      <c r="AS64" s="560"/>
      <c r="AT64" s="560"/>
      <c r="AU64" s="560"/>
      <c r="AV64" s="560"/>
      <c r="AW64" s="560"/>
      <c r="AX64" s="560"/>
      <c r="AY64" s="560">
        <f t="shared" si="0"/>
        <v>0</v>
      </c>
    </row>
    <row r="65" spans="1:51" ht="19.5" customHeight="1">
      <c r="A65" s="802"/>
      <c r="B65" s="558" t="s">
        <v>1034</v>
      </c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5"/>
      <c r="AM65" s="555"/>
      <c r="AN65" s="555"/>
      <c r="AO65" s="555"/>
      <c r="AP65" s="555"/>
      <c r="AQ65" s="555"/>
      <c r="AR65" s="555"/>
      <c r="AS65" s="555"/>
      <c r="AT65" s="555"/>
      <c r="AU65" s="555"/>
      <c r="AV65" s="555"/>
      <c r="AW65" s="555"/>
      <c r="AX65" s="555"/>
      <c r="AY65" s="555">
        <f t="shared" si="0"/>
        <v>0</v>
      </c>
    </row>
    <row r="83" spans="3:50" ht="12.75">
      <c r="C83" s="800">
        <v>1</v>
      </c>
      <c r="D83" s="800"/>
      <c r="E83" s="800"/>
      <c r="F83" s="800"/>
      <c r="G83" s="800">
        <v>2</v>
      </c>
      <c r="H83" s="800"/>
      <c r="I83" s="800"/>
      <c r="J83" s="800"/>
      <c r="K83" s="800">
        <v>3</v>
      </c>
      <c r="L83" s="800"/>
      <c r="M83" s="800"/>
      <c r="N83" s="800"/>
      <c r="O83" s="800">
        <v>4</v>
      </c>
      <c r="P83" s="800"/>
      <c r="Q83" s="800"/>
      <c r="R83" s="800"/>
      <c r="S83" s="800">
        <v>5</v>
      </c>
      <c r="T83" s="800"/>
      <c r="U83" s="800"/>
      <c r="V83" s="800"/>
      <c r="W83" s="800">
        <v>6</v>
      </c>
      <c r="X83" s="800"/>
      <c r="Y83" s="800"/>
      <c r="Z83" s="800"/>
      <c r="AA83" s="800">
        <v>7</v>
      </c>
      <c r="AB83" s="800"/>
      <c r="AC83" s="800"/>
      <c r="AD83" s="800"/>
      <c r="AE83" s="800">
        <v>8</v>
      </c>
      <c r="AF83" s="800"/>
      <c r="AG83" s="800"/>
      <c r="AH83" s="800"/>
      <c r="AI83" s="800">
        <v>9</v>
      </c>
      <c r="AJ83" s="800"/>
      <c r="AK83" s="800"/>
      <c r="AL83" s="800"/>
      <c r="AM83" s="800">
        <v>10</v>
      </c>
      <c r="AN83" s="800"/>
      <c r="AO83" s="800"/>
      <c r="AP83" s="800"/>
      <c r="AQ83" s="800">
        <v>11</v>
      </c>
      <c r="AR83" s="800"/>
      <c r="AS83" s="800"/>
      <c r="AT83" s="800"/>
      <c r="AU83" s="800">
        <v>12</v>
      </c>
      <c r="AV83" s="800"/>
      <c r="AW83" s="800"/>
      <c r="AX83" s="800"/>
    </row>
    <row r="84" spans="1:51" ht="12.75" customHeight="1">
      <c r="A84" s="801" t="s">
        <v>605</v>
      </c>
      <c r="B84" s="801"/>
      <c r="C84" s="553">
        <v>1</v>
      </c>
      <c r="D84" s="553">
        <v>2</v>
      </c>
      <c r="E84" s="553">
        <v>3</v>
      </c>
      <c r="F84" s="553">
        <v>4</v>
      </c>
      <c r="G84" s="554">
        <v>5</v>
      </c>
      <c r="H84" s="554">
        <v>6</v>
      </c>
      <c r="I84" s="554">
        <v>7</v>
      </c>
      <c r="J84" s="554">
        <v>8</v>
      </c>
      <c r="K84" s="553">
        <v>9</v>
      </c>
      <c r="L84" s="553">
        <v>10</v>
      </c>
      <c r="M84" s="553">
        <v>11</v>
      </c>
      <c r="N84" s="553">
        <v>12</v>
      </c>
      <c r="O84" s="554">
        <v>13</v>
      </c>
      <c r="P84" s="554">
        <v>14</v>
      </c>
      <c r="Q84" s="554">
        <v>15</v>
      </c>
      <c r="R84" s="554">
        <v>16</v>
      </c>
      <c r="S84" s="553">
        <v>17</v>
      </c>
      <c r="T84" s="553">
        <v>18</v>
      </c>
      <c r="U84" s="553">
        <v>19</v>
      </c>
      <c r="V84" s="553">
        <v>20</v>
      </c>
      <c r="W84" s="554">
        <v>21</v>
      </c>
      <c r="X84" s="554">
        <v>22</v>
      </c>
      <c r="Y84" s="554">
        <v>23</v>
      </c>
      <c r="Z84" s="554">
        <v>24</v>
      </c>
      <c r="AA84" s="553">
        <v>25</v>
      </c>
      <c r="AB84" s="553">
        <v>26</v>
      </c>
      <c r="AC84" s="553">
        <v>27</v>
      </c>
      <c r="AD84" s="553">
        <v>28</v>
      </c>
      <c r="AE84" s="554">
        <v>29</v>
      </c>
      <c r="AF84" s="554">
        <v>30</v>
      </c>
      <c r="AG84" s="554">
        <v>31</v>
      </c>
      <c r="AH84" s="554">
        <v>32</v>
      </c>
      <c r="AI84" s="553">
        <v>33</v>
      </c>
      <c r="AJ84" s="553">
        <v>34</v>
      </c>
      <c r="AK84" s="553">
        <v>35</v>
      </c>
      <c r="AL84" s="553">
        <v>36</v>
      </c>
      <c r="AM84" s="554">
        <v>37</v>
      </c>
      <c r="AN84" s="554">
        <v>38</v>
      </c>
      <c r="AO84" s="554">
        <v>39</v>
      </c>
      <c r="AP84" s="554">
        <v>40</v>
      </c>
      <c r="AQ84" s="553">
        <v>41</v>
      </c>
      <c r="AR84" s="553">
        <v>42</v>
      </c>
      <c r="AS84" s="553">
        <v>43</v>
      </c>
      <c r="AT84" s="553">
        <v>44</v>
      </c>
      <c r="AU84" s="554">
        <v>45</v>
      </c>
      <c r="AV84" s="554">
        <v>46</v>
      </c>
      <c r="AW84" s="554">
        <v>47</v>
      </c>
      <c r="AX84" s="554">
        <v>48</v>
      </c>
      <c r="AY84" s="551" t="s">
        <v>1029</v>
      </c>
    </row>
    <row r="85" spans="1:51" ht="19.5" customHeight="1">
      <c r="A85" s="557" t="s">
        <v>1039</v>
      </c>
      <c r="B85" s="558" t="s">
        <v>1031</v>
      </c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6">
        <f aca="true" t="shared" si="1" ref="AY85:AY90">COUNTA(C85:AX85)</f>
        <v>0</v>
      </c>
    </row>
    <row r="86" spans="1:51" ht="19.5" customHeight="1">
      <c r="A86" s="557" t="s">
        <v>1037</v>
      </c>
      <c r="B86" s="558" t="s">
        <v>1031</v>
      </c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  <c r="X86" s="555"/>
      <c r="Y86" s="555"/>
      <c r="Z86" s="555"/>
      <c r="AA86" s="555"/>
      <c r="AB86" s="555"/>
      <c r="AC86" s="555"/>
      <c r="AD86" s="555"/>
      <c r="AE86" s="555"/>
      <c r="AF86" s="555"/>
      <c r="AG86" s="555"/>
      <c r="AH86" s="555"/>
      <c r="AI86" s="555"/>
      <c r="AJ86" s="555"/>
      <c r="AK86" s="555"/>
      <c r="AL86" s="555"/>
      <c r="AM86" s="555"/>
      <c r="AN86" s="555"/>
      <c r="AO86" s="555"/>
      <c r="AP86" s="555"/>
      <c r="AQ86" s="555"/>
      <c r="AR86" s="555"/>
      <c r="AS86" s="555"/>
      <c r="AT86" s="555"/>
      <c r="AU86" s="555"/>
      <c r="AV86" s="555"/>
      <c r="AW86" s="555"/>
      <c r="AX86" s="555"/>
      <c r="AY86" s="556">
        <f t="shared" si="1"/>
        <v>0</v>
      </c>
    </row>
    <row r="87" spans="1:51" ht="19.5" customHeight="1">
      <c r="A87" s="802" t="s">
        <v>1040</v>
      </c>
      <c r="B87" s="559" t="s">
        <v>1031</v>
      </c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0"/>
      <c r="AK87" s="560"/>
      <c r="AL87" s="560"/>
      <c r="AM87" s="560"/>
      <c r="AN87" s="560"/>
      <c r="AO87" s="560"/>
      <c r="AP87" s="560"/>
      <c r="AQ87" s="560"/>
      <c r="AR87" s="560"/>
      <c r="AS87" s="560"/>
      <c r="AT87" s="560"/>
      <c r="AU87" s="560"/>
      <c r="AV87" s="560"/>
      <c r="AW87" s="560"/>
      <c r="AX87" s="560"/>
      <c r="AY87" s="560">
        <f t="shared" si="1"/>
        <v>0</v>
      </c>
    </row>
    <row r="88" spans="1:51" ht="19.5" customHeight="1">
      <c r="A88" s="802"/>
      <c r="B88" s="558" t="s">
        <v>1034</v>
      </c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5"/>
      <c r="AN88" s="555"/>
      <c r="AO88" s="555"/>
      <c r="AP88" s="555"/>
      <c r="AQ88" s="555"/>
      <c r="AR88" s="555"/>
      <c r="AS88" s="555"/>
      <c r="AT88" s="555"/>
      <c r="AU88" s="555"/>
      <c r="AV88" s="555"/>
      <c r="AW88" s="555"/>
      <c r="AX88" s="555"/>
      <c r="AY88" s="555">
        <f t="shared" si="1"/>
        <v>0</v>
      </c>
    </row>
    <row r="89" spans="1:51" ht="19.5" customHeight="1">
      <c r="A89" s="802" t="s">
        <v>1041</v>
      </c>
      <c r="B89" s="559" t="s">
        <v>1031</v>
      </c>
      <c r="C89" s="560"/>
      <c r="D89" s="560"/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560"/>
      <c r="AL89" s="560"/>
      <c r="AM89" s="560"/>
      <c r="AN89" s="560"/>
      <c r="AO89" s="560"/>
      <c r="AP89" s="560"/>
      <c r="AQ89" s="560"/>
      <c r="AR89" s="560"/>
      <c r="AS89" s="560"/>
      <c r="AT89" s="560"/>
      <c r="AU89" s="560"/>
      <c r="AV89" s="560"/>
      <c r="AW89" s="560"/>
      <c r="AX89" s="560"/>
      <c r="AY89" s="560">
        <f t="shared" si="1"/>
        <v>0</v>
      </c>
    </row>
    <row r="90" spans="1:51" ht="19.5" customHeight="1">
      <c r="A90" s="802"/>
      <c r="B90" s="558" t="s">
        <v>1034</v>
      </c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55"/>
      <c r="Y90" s="555"/>
      <c r="Z90" s="555"/>
      <c r="AA90" s="555"/>
      <c r="AB90" s="555"/>
      <c r="AC90" s="555"/>
      <c r="AD90" s="555"/>
      <c r="AE90" s="555"/>
      <c r="AF90" s="555"/>
      <c r="AG90" s="555"/>
      <c r="AH90" s="555"/>
      <c r="AI90" s="555"/>
      <c r="AJ90" s="555"/>
      <c r="AK90" s="555"/>
      <c r="AL90" s="555"/>
      <c r="AM90" s="555"/>
      <c r="AN90" s="555"/>
      <c r="AO90" s="555"/>
      <c r="AP90" s="555"/>
      <c r="AQ90" s="555"/>
      <c r="AR90" s="555"/>
      <c r="AS90" s="555"/>
      <c r="AT90" s="555"/>
      <c r="AU90" s="555"/>
      <c r="AV90" s="555"/>
      <c r="AW90" s="555"/>
      <c r="AX90" s="555"/>
      <c r="AY90" s="555">
        <f t="shared" si="1"/>
        <v>0</v>
      </c>
    </row>
  </sheetData>
  <sheetProtection selectLockedCells="1" selectUnlockedCells="1"/>
  <mergeCells count="59">
    <mergeCell ref="A84:B84"/>
    <mergeCell ref="A87:A88"/>
    <mergeCell ref="A89:A90"/>
    <mergeCell ref="AA83:AD83"/>
    <mergeCell ref="AE83:AH83"/>
    <mergeCell ref="AI83:AL83"/>
    <mergeCell ref="O83:R83"/>
    <mergeCell ref="S83:V83"/>
    <mergeCell ref="W83:Z83"/>
    <mergeCell ref="AM83:AP83"/>
    <mergeCell ref="AQ83:AT83"/>
    <mergeCell ref="AU83:AX83"/>
    <mergeCell ref="AU58:AX58"/>
    <mergeCell ref="A59:B59"/>
    <mergeCell ref="A62:A63"/>
    <mergeCell ref="A64:A65"/>
    <mergeCell ref="C83:F83"/>
    <mergeCell ref="G83:J83"/>
    <mergeCell ref="K83:N83"/>
    <mergeCell ref="W58:Z58"/>
    <mergeCell ref="AA58:AD58"/>
    <mergeCell ref="AE58:AH58"/>
    <mergeCell ref="AI58:AL58"/>
    <mergeCell ref="AM58:AP58"/>
    <mergeCell ref="AQ58:AT58"/>
    <mergeCell ref="A42:A43"/>
    <mergeCell ref="C58:F58"/>
    <mergeCell ref="G58:J58"/>
    <mergeCell ref="K58:N58"/>
    <mergeCell ref="O58:R58"/>
    <mergeCell ref="S58:V58"/>
    <mergeCell ref="AE38:AH38"/>
    <mergeCell ref="AI38:AL38"/>
    <mergeCell ref="AM38:AP38"/>
    <mergeCell ref="AQ38:AT38"/>
    <mergeCell ref="AU38:AX38"/>
    <mergeCell ref="A39:B39"/>
    <mergeCell ref="AU22:AX22"/>
    <mergeCell ref="A23:B23"/>
    <mergeCell ref="A26:A27"/>
    <mergeCell ref="C38:F38"/>
    <mergeCell ref="G38:J38"/>
    <mergeCell ref="K38:N38"/>
    <mergeCell ref="O38:R38"/>
    <mergeCell ref="S38:V38"/>
    <mergeCell ref="W38:Z38"/>
    <mergeCell ref="AA38:AD38"/>
    <mergeCell ref="W22:Z22"/>
    <mergeCell ref="AA22:AD22"/>
    <mergeCell ref="AE22:AH22"/>
    <mergeCell ref="AI22:AL22"/>
    <mergeCell ref="AM22:AP22"/>
    <mergeCell ref="AQ22:AT22"/>
    <mergeCell ref="A5:A6"/>
    <mergeCell ref="C22:F22"/>
    <mergeCell ref="G22:J22"/>
    <mergeCell ref="K22:N22"/>
    <mergeCell ref="O22:R22"/>
    <mergeCell ref="S22:V2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20" sqref="E20"/>
    </sheetView>
  </sheetViews>
  <sheetFormatPr defaultColWidth="8.625" defaultRowHeight="14.25"/>
  <sheetData>
    <row r="1" spans="1:8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</row>
    <row r="2" spans="1:8" ht="12.75">
      <c r="A2">
        <v>1</v>
      </c>
      <c r="B2">
        <v>378694</v>
      </c>
      <c r="C2">
        <v>5234</v>
      </c>
      <c r="D2">
        <v>5263</v>
      </c>
      <c r="E2">
        <v>5639</v>
      </c>
      <c r="F2">
        <v>5490</v>
      </c>
      <c r="G2">
        <v>21626</v>
      </c>
      <c r="H2">
        <v>6038</v>
      </c>
    </row>
    <row r="3" spans="1:8" ht="12.75">
      <c r="A3">
        <v>2</v>
      </c>
      <c r="B3">
        <v>378171</v>
      </c>
      <c r="C3">
        <v>4542</v>
      </c>
      <c r="D3">
        <v>4254</v>
      </c>
      <c r="E3">
        <v>4339</v>
      </c>
      <c r="F3">
        <v>4292</v>
      </c>
      <c r="G3">
        <v>17427</v>
      </c>
      <c r="H3">
        <v>6014</v>
      </c>
    </row>
    <row r="4" spans="1:8" ht="12.75">
      <c r="A4">
        <v>3</v>
      </c>
      <c r="B4">
        <v>375199</v>
      </c>
      <c r="C4">
        <v>4919</v>
      </c>
      <c r="D4">
        <v>4848</v>
      </c>
      <c r="E4">
        <v>5075</v>
      </c>
      <c r="F4">
        <v>5154</v>
      </c>
      <c r="G4">
        <v>19996</v>
      </c>
      <c r="H4">
        <v>6046</v>
      </c>
    </row>
    <row r="5" spans="1:8" ht="12.75">
      <c r="A5">
        <v>4</v>
      </c>
      <c r="B5">
        <v>293090</v>
      </c>
      <c r="C5">
        <v>3507</v>
      </c>
      <c r="D5">
        <v>3413</v>
      </c>
      <c r="E5">
        <v>3324</v>
      </c>
      <c r="F5">
        <v>3335</v>
      </c>
      <c r="G5">
        <v>13579</v>
      </c>
      <c r="H5">
        <v>4693</v>
      </c>
    </row>
    <row r="6" spans="1:8" ht="12.75">
      <c r="A6">
        <v>5</v>
      </c>
      <c r="B6">
        <v>563513</v>
      </c>
      <c r="C6">
        <v>8568</v>
      </c>
      <c r="D6">
        <v>8567</v>
      </c>
      <c r="E6">
        <v>9058</v>
      </c>
      <c r="F6">
        <v>8736</v>
      </c>
      <c r="G6">
        <v>34929</v>
      </c>
      <c r="H6">
        <v>9140</v>
      </c>
    </row>
    <row r="7" spans="1:8" ht="12.75">
      <c r="A7">
        <v>6</v>
      </c>
      <c r="B7">
        <v>563141</v>
      </c>
      <c r="C7">
        <v>9416</v>
      </c>
      <c r="D7">
        <v>8201</v>
      </c>
      <c r="E7">
        <v>8362</v>
      </c>
      <c r="F7">
        <v>8189</v>
      </c>
      <c r="G7">
        <v>34168</v>
      </c>
      <c r="H7">
        <v>9337</v>
      </c>
    </row>
    <row r="8" spans="1:8" ht="12.75">
      <c r="A8" t="s">
        <v>28</v>
      </c>
      <c r="B8">
        <v>2551808</v>
      </c>
      <c r="C8">
        <v>36186</v>
      </c>
      <c r="D8">
        <v>34546</v>
      </c>
      <c r="E8">
        <v>35797</v>
      </c>
      <c r="F8">
        <v>35196</v>
      </c>
      <c r="G8">
        <v>141725</v>
      </c>
      <c r="H8">
        <v>41268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EG121"/>
  <sheetViews>
    <sheetView workbookViewId="0" topLeftCell="CC1">
      <pane ySplit="1" topLeftCell="BM2" activePane="bottomLeft" state="frozen"/>
      <selection pane="topLeft" activeCell="CC1" sqref="CC1"/>
      <selection pane="bottomLeft" activeCell="CG2" sqref="CG2"/>
    </sheetView>
  </sheetViews>
  <sheetFormatPr defaultColWidth="8.625" defaultRowHeight="14.25"/>
  <cols>
    <col min="1" max="1" width="36.375" style="0" customWidth="1"/>
    <col min="2" max="2" width="10.125" style="0" customWidth="1"/>
    <col min="3" max="3" width="8.375" style="0" customWidth="1"/>
    <col min="4" max="4" width="6.875" style="0" customWidth="1"/>
    <col min="5" max="13" width="7.00390625" style="0" customWidth="1"/>
    <col min="14" max="28" width="8.00390625" style="0" customWidth="1"/>
    <col min="29" max="43" width="11.125" style="0" customWidth="1"/>
    <col min="44" max="44" width="13.375" style="0" customWidth="1"/>
    <col min="45" max="45" width="9.625" style="0" customWidth="1"/>
    <col min="46" max="46" width="9.375" style="0" customWidth="1"/>
    <col min="47" max="55" width="8.125" style="0" customWidth="1"/>
    <col min="56" max="70" width="9.125" style="0" customWidth="1"/>
    <col min="71" max="85" width="12.375" style="0" customWidth="1"/>
    <col min="86" max="86" width="13.375" style="0" customWidth="1"/>
    <col min="87" max="89" width="12.125" style="0" customWidth="1"/>
    <col min="90" max="90" width="8.375" style="0" customWidth="1"/>
    <col min="91" max="91" width="7.875" style="0" customWidth="1"/>
    <col min="92" max="100" width="6.625" style="0" customWidth="1"/>
    <col min="101" max="115" width="7.625" style="0" customWidth="1"/>
    <col min="116" max="130" width="10.875" style="0" customWidth="1"/>
    <col min="131" max="131" width="11.625" style="0" customWidth="1"/>
    <col min="132" max="134" width="10.625" style="0" customWidth="1"/>
    <col min="135" max="136" width="8.875" style="0" customWidth="1"/>
    <col min="137" max="137" width="10.875" style="0" customWidth="1"/>
  </cols>
  <sheetData>
    <row r="1" spans="1:137" ht="12.75">
      <c r="A1" t="s">
        <v>29</v>
      </c>
      <c r="B1" s="12" t="s">
        <v>20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48</v>
      </c>
      <c r="V1" t="s">
        <v>49</v>
      </c>
      <c r="W1" t="s">
        <v>50</v>
      </c>
      <c r="X1" t="s">
        <v>51</v>
      </c>
      <c r="Y1" t="s">
        <v>52</v>
      </c>
      <c r="Z1" t="s">
        <v>53</v>
      </c>
      <c r="AA1" t="s">
        <v>54</v>
      </c>
      <c r="AB1" t="s">
        <v>55</v>
      </c>
      <c r="AC1" t="s">
        <v>56</v>
      </c>
      <c r="AD1" t="s">
        <v>57</v>
      </c>
      <c r="AE1" t="s">
        <v>58</v>
      </c>
      <c r="AF1" t="s">
        <v>59</v>
      </c>
      <c r="AG1" t="s">
        <v>60</v>
      </c>
      <c r="AH1" t="s">
        <v>61</v>
      </c>
      <c r="AI1" t="s">
        <v>62</v>
      </c>
      <c r="AJ1" t="s">
        <v>63</v>
      </c>
      <c r="AK1" t="s">
        <v>64</v>
      </c>
      <c r="AL1" t="s">
        <v>65</v>
      </c>
      <c r="AM1" t="s">
        <v>66</v>
      </c>
      <c r="AN1" t="s">
        <v>67</v>
      </c>
      <c r="AO1" t="s">
        <v>68</v>
      </c>
      <c r="AP1" t="s">
        <v>69</v>
      </c>
      <c r="AQ1" t="s">
        <v>70</v>
      </c>
      <c r="AR1" t="s">
        <v>71</v>
      </c>
      <c r="AS1" s="13" t="s">
        <v>72</v>
      </c>
      <c r="AT1" s="13" t="s">
        <v>73</v>
      </c>
      <c r="AU1" s="13" t="s">
        <v>74</v>
      </c>
      <c r="AV1" s="13" t="s">
        <v>75</v>
      </c>
      <c r="AW1" s="13" t="s">
        <v>76</v>
      </c>
      <c r="AX1" s="13" t="s">
        <v>77</v>
      </c>
      <c r="AY1" s="13" t="s">
        <v>78</v>
      </c>
      <c r="AZ1" s="13" t="s">
        <v>79</v>
      </c>
      <c r="BA1" s="13" t="s">
        <v>80</v>
      </c>
      <c r="BB1" s="13" t="s">
        <v>81</v>
      </c>
      <c r="BC1" s="13" t="s">
        <v>82</v>
      </c>
      <c r="BD1" s="13" t="s">
        <v>83</v>
      </c>
      <c r="BE1" s="13" t="s">
        <v>84</v>
      </c>
      <c r="BF1" s="13" t="s">
        <v>85</v>
      </c>
      <c r="BG1" s="13" t="s">
        <v>86</v>
      </c>
      <c r="BH1" s="13" t="s">
        <v>87</v>
      </c>
      <c r="BI1" s="13" t="s">
        <v>88</v>
      </c>
      <c r="BJ1" s="13" t="s">
        <v>89</v>
      </c>
      <c r="BK1" s="13" t="s">
        <v>90</v>
      </c>
      <c r="BL1" s="13" t="s">
        <v>91</v>
      </c>
      <c r="BM1" s="13" t="s">
        <v>92</v>
      </c>
      <c r="BN1" s="13" t="s">
        <v>93</v>
      </c>
      <c r="BO1" s="13" t="s">
        <v>94</v>
      </c>
      <c r="BP1" s="13" t="s">
        <v>95</v>
      </c>
      <c r="BQ1" s="13" t="s">
        <v>96</v>
      </c>
      <c r="BR1" s="13" t="s">
        <v>97</v>
      </c>
      <c r="BS1" s="13" t="s">
        <v>98</v>
      </c>
      <c r="BT1" s="13" t="s">
        <v>99</v>
      </c>
      <c r="BU1" s="13" t="s">
        <v>100</v>
      </c>
      <c r="BV1" s="13" t="s">
        <v>101</v>
      </c>
      <c r="BW1" s="13" t="s">
        <v>102</v>
      </c>
      <c r="BX1" s="13" t="s">
        <v>103</v>
      </c>
      <c r="BY1" s="13" t="s">
        <v>104</v>
      </c>
      <c r="BZ1" s="13" t="s">
        <v>105</v>
      </c>
      <c r="CA1" s="13" t="s">
        <v>106</v>
      </c>
      <c r="CB1" s="13" t="s">
        <v>107</v>
      </c>
      <c r="CC1" s="13" t="s">
        <v>108</v>
      </c>
      <c r="CD1" s="13" t="s">
        <v>109</v>
      </c>
      <c r="CE1" s="13" t="s">
        <v>110</v>
      </c>
      <c r="CF1" s="13" t="s">
        <v>111</v>
      </c>
      <c r="CG1" s="13" t="s">
        <v>112</v>
      </c>
      <c r="CH1" s="13" t="s">
        <v>113</v>
      </c>
      <c r="CI1" t="s">
        <v>114</v>
      </c>
      <c r="CJ1" t="s">
        <v>115</v>
      </c>
      <c r="CK1" t="s">
        <v>116</v>
      </c>
      <c r="CL1" s="14" t="s">
        <v>117</v>
      </c>
      <c r="CM1" s="14" t="s">
        <v>118</v>
      </c>
      <c r="CN1" s="14" t="s">
        <v>119</v>
      </c>
      <c r="CO1" s="14" t="s">
        <v>120</v>
      </c>
      <c r="CP1" s="14" t="s">
        <v>121</v>
      </c>
      <c r="CQ1" s="14" t="s">
        <v>122</v>
      </c>
      <c r="CR1" s="14" t="s">
        <v>123</v>
      </c>
      <c r="CS1" s="14" t="s">
        <v>124</v>
      </c>
      <c r="CT1" s="14" t="s">
        <v>125</v>
      </c>
      <c r="CU1" s="14" t="s">
        <v>126</v>
      </c>
      <c r="CV1" s="14" t="s">
        <v>127</v>
      </c>
      <c r="CW1" s="14" t="s">
        <v>128</v>
      </c>
      <c r="CX1" s="14" t="s">
        <v>129</v>
      </c>
      <c r="CY1" s="14" t="s">
        <v>130</v>
      </c>
      <c r="CZ1" s="14" t="s">
        <v>131</v>
      </c>
      <c r="DA1" s="14" t="s">
        <v>132</v>
      </c>
      <c r="DB1" s="14" t="s">
        <v>133</v>
      </c>
      <c r="DC1" s="14" t="s">
        <v>134</v>
      </c>
      <c r="DD1" s="14" t="s">
        <v>135</v>
      </c>
      <c r="DE1" s="14" t="s">
        <v>136</v>
      </c>
      <c r="DF1" s="14" t="s">
        <v>137</v>
      </c>
      <c r="DG1" s="14" t="s">
        <v>138</v>
      </c>
      <c r="DH1" s="14" t="s">
        <v>139</v>
      </c>
      <c r="DI1" s="14" t="s">
        <v>140</v>
      </c>
      <c r="DJ1" s="14" t="s">
        <v>141</v>
      </c>
      <c r="DK1" s="14" t="s">
        <v>142</v>
      </c>
      <c r="DL1" s="14" t="s">
        <v>143</v>
      </c>
      <c r="DM1" s="14" t="s">
        <v>144</v>
      </c>
      <c r="DN1" s="14" t="s">
        <v>145</v>
      </c>
      <c r="DO1" s="14" t="s">
        <v>146</v>
      </c>
      <c r="DP1" s="14" t="s">
        <v>147</v>
      </c>
      <c r="DQ1" s="14" t="s">
        <v>148</v>
      </c>
      <c r="DR1" s="14" t="s">
        <v>149</v>
      </c>
      <c r="DS1" s="14" t="s">
        <v>150</v>
      </c>
      <c r="DT1" s="14" t="s">
        <v>151</v>
      </c>
      <c r="DU1" s="14" t="s">
        <v>152</v>
      </c>
      <c r="DV1" s="14" t="s">
        <v>153</v>
      </c>
      <c r="DW1" s="14" t="s">
        <v>154</v>
      </c>
      <c r="DX1" s="14" t="s">
        <v>155</v>
      </c>
      <c r="DY1" s="14" t="s">
        <v>156</v>
      </c>
      <c r="DZ1" s="14" t="s">
        <v>157</v>
      </c>
      <c r="EA1" s="14" t="s">
        <v>158</v>
      </c>
      <c r="EB1" t="s">
        <v>159</v>
      </c>
      <c r="EC1" t="s">
        <v>160</v>
      </c>
      <c r="ED1" t="s">
        <v>161</v>
      </c>
      <c r="EE1" t="s">
        <v>162</v>
      </c>
      <c r="EF1" t="s">
        <v>163</v>
      </c>
      <c r="EG1" t="s">
        <v>164</v>
      </c>
    </row>
    <row r="2" spans="1:137" ht="12.75">
      <c r="A2" t="s">
        <v>165</v>
      </c>
      <c r="B2" s="12">
        <v>6</v>
      </c>
      <c r="C2">
        <v>11821</v>
      </c>
      <c r="D2">
        <v>155</v>
      </c>
      <c r="E2">
        <v>143</v>
      </c>
      <c r="F2">
        <v>148</v>
      </c>
      <c r="G2">
        <v>165</v>
      </c>
      <c r="H2">
        <v>177</v>
      </c>
      <c r="I2">
        <v>142</v>
      </c>
      <c r="J2">
        <v>146</v>
      </c>
      <c r="K2">
        <v>148</v>
      </c>
      <c r="L2">
        <v>143</v>
      </c>
      <c r="M2">
        <v>169</v>
      </c>
      <c r="N2">
        <v>200</v>
      </c>
      <c r="O2">
        <v>181</v>
      </c>
      <c r="P2">
        <v>188</v>
      </c>
      <c r="Q2">
        <v>191</v>
      </c>
      <c r="R2">
        <v>203</v>
      </c>
      <c r="S2">
        <v>226</v>
      </c>
      <c r="T2">
        <v>207</v>
      </c>
      <c r="U2">
        <v>219</v>
      </c>
      <c r="V2">
        <v>235</v>
      </c>
      <c r="W2">
        <v>247</v>
      </c>
      <c r="X2">
        <v>237</v>
      </c>
      <c r="Y2">
        <v>253</v>
      </c>
      <c r="Z2">
        <v>268</v>
      </c>
      <c r="AA2">
        <v>254</v>
      </c>
      <c r="AB2">
        <v>247</v>
      </c>
      <c r="AC2">
        <v>1105</v>
      </c>
      <c r="AD2">
        <v>937</v>
      </c>
      <c r="AE2">
        <v>853</v>
      </c>
      <c r="AF2">
        <v>827</v>
      </c>
      <c r="AG2">
        <v>813</v>
      </c>
      <c r="AH2">
        <v>652</v>
      </c>
      <c r="AI2">
        <v>465</v>
      </c>
      <c r="AJ2">
        <v>403</v>
      </c>
      <c r="AK2">
        <v>264</v>
      </c>
      <c r="AL2">
        <v>234</v>
      </c>
      <c r="AM2">
        <v>168</v>
      </c>
      <c r="AN2">
        <v>107</v>
      </c>
      <c r="AO2">
        <v>60</v>
      </c>
      <c r="AP2">
        <v>26</v>
      </c>
      <c r="AQ2">
        <v>12</v>
      </c>
      <c r="AR2">
        <v>4</v>
      </c>
      <c r="AS2" s="13">
        <v>5583</v>
      </c>
      <c r="AT2" s="13">
        <v>87</v>
      </c>
      <c r="AU2" s="13">
        <v>85</v>
      </c>
      <c r="AV2" s="13">
        <v>74</v>
      </c>
      <c r="AW2" s="13">
        <v>77</v>
      </c>
      <c r="AX2" s="13">
        <v>89</v>
      </c>
      <c r="AY2" s="13">
        <v>73</v>
      </c>
      <c r="AZ2" s="13">
        <v>81</v>
      </c>
      <c r="BA2" s="13">
        <v>74</v>
      </c>
      <c r="BB2" s="13">
        <v>77</v>
      </c>
      <c r="BC2" s="13">
        <v>82</v>
      </c>
      <c r="BD2" s="13">
        <v>102</v>
      </c>
      <c r="BE2" s="13">
        <v>102</v>
      </c>
      <c r="BF2" s="13">
        <v>97</v>
      </c>
      <c r="BG2" s="13">
        <v>92</v>
      </c>
      <c r="BH2" s="13">
        <v>103</v>
      </c>
      <c r="BI2" s="13">
        <v>112</v>
      </c>
      <c r="BJ2" s="13">
        <v>107</v>
      </c>
      <c r="BK2" s="13">
        <v>100</v>
      </c>
      <c r="BL2" s="13">
        <v>112</v>
      </c>
      <c r="BM2" s="13">
        <v>122</v>
      </c>
      <c r="BN2" s="13">
        <v>116</v>
      </c>
      <c r="BO2" s="13">
        <v>120</v>
      </c>
      <c r="BP2" s="13">
        <v>133</v>
      </c>
      <c r="BQ2" s="13">
        <v>131</v>
      </c>
      <c r="BR2" s="13">
        <v>119</v>
      </c>
      <c r="BS2" s="13">
        <v>541</v>
      </c>
      <c r="BT2" s="13">
        <v>459</v>
      </c>
      <c r="BU2" s="13">
        <v>395</v>
      </c>
      <c r="BV2" s="13">
        <v>379</v>
      </c>
      <c r="BW2" s="13">
        <v>352</v>
      </c>
      <c r="BX2" s="13">
        <v>290</v>
      </c>
      <c r="BY2" s="13">
        <v>191</v>
      </c>
      <c r="BZ2" s="13">
        <v>179</v>
      </c>
      <c r="CA2" s="13">
        <v>98</v>
      </c>
      <c r="CB2" s="13">
        <v>91</v>
      </c>
      <c r="CC2" s="13">
        <v>67</v>
      </c>
      <c r="CD2" s="13">
        <v>31</v>
      </c>
      <c r="CE2" s="13">
        <v>27</v>
      </c>
      <c r="CF2" s="13">
        <v>10</v>
      </c>
      <c r="CG2" s="13">
        <v>3</v>
      </c>
      <c r="CH2" s="13">
        <v>2</v>
      </c>
      <c r="CI2">
        <v>329</v>
      </c>
      <c r="CJ2">
        <v>74</v>
      </c>
      <c r="CK2">
        <v>16</v>
      </c>
      <c r="CL2" s="14">
        <v>6238</v>
      </c>
      <c r="CM2" s="14">
        <v>68</v>
      </c>
      <c r="CN2" s="14">
        <v>57</v>
      </c>
      <c r="CO2" s="14">
        <v>74</v>
      </c>
      <c r="CP2" s="14">
        <v>88</v>
      </c>
      <c r="CQ2" s="14">
        <v>87</v>
      </c>
      <c r="CR2" s="14">
        <v>69</v>
      </c>
      <c r="CS2" s="14">
        <v>65</v>
      </c>
      <c r="CT2" s="14">
        <v>74</v>
      </c>
      <c r="CU2" s="14">
        <v>66</v>
      </c>
      <c r="CV2" s="14">
        <v>86</v>
      </c>
      <c r="CW2" s="14">
        <v>98</v>
      </c>
      <c r="CX2" s="14">
        <v>79</v>
      </c>
      <c r="CY2" s="14">
        <v>92</v>
      </c>
      <c r="CZ2" s="14">
        <v>100</v>
      </c>
      <c r="DA2" s="14">
        <v>100</v>
      </c>
      <c r="DB2" s="14">
        <v>113</v>
      </c>
      <c r="DC2" s="14">
        <v>100</v>
      </c>
      <c r="DD2" s="14">
        <v>119</v>
      </c>
      <c r="DE2" s="14">
        <v>123</v>
      </c>
      <c r="DF2" s="14">
        <v>125</v>
      </c>
      <c r="DG2" s="14">
        <v>122</v>
      </c>
      <c r="DH2" s="14">
        <v>133</v>
      </c>
      <c r="DI2" s="14">
        <v>135</v>
      </c>
      <c r="DJ2" s="14">
        <v>123</v>
      </c>
      <c r="DK2" s="14">
        <v>128</v>
      </c>
      <c r="DL2" s="14">
        <v>564</v>
      </c>
      <c r="DM2" s="14">
        <v>478</v>
      </c>
      <c r="DN2" s="14">
        <v>458</v>
      </c>
      <c r="DO2" s="14">
        <v>448</v>
      </c>
      <c r="DP2" s="14">
        <v>461</v>
      </c>
      <c r="DQ2" s="14">
        <v>362</v>
      </c>
      <c r="DR2" s="14">
        <v>274</v>
      </c>
      <c r="DS2" s="14">
        <v>224</v>
      </c>
      <c r="DT2" s="14">
        <v>166</v>
      </c>
      <c r="DU2" s="14">
        <v>144</v>
      </c>
      <c r="DV2" s="14">
        <v>101</v>
      </c>
      <c r="DW2" s="14">
        <v>76</v>
      </c>
      <c r="DX2" s="14">
        <v>33</v>
      </c>
      <c r="DY2" s="14">
        <v>16</v>
      </c>
      <c r="DZ2" s="14">
        <v>9</v>
      </c>
      <c r="EA2" s="14">
        <v>2</v>
      </c>
      <c r="EB2">
        <v>547</v>
      </c>
      <c r="EC2">
        <v>136</v>
      </c>
      <c r="ED2">
        <v>27</v>
      </c>
      <c r="EE2">
        <v>468</v>
      </c>
      <c r="EF2">
        <v>3629</v>
      </c>
      <c r="EG2">
        <v>636</v>
      </c>
    </row>
    <row r="3" spans="1:137" ht="12.75">
      <c r="A3" t="s">
        <v>166</v>
      </c>
      <c r="B3" s="12">
        <v>4</v>
      </c>
      <c r="C3">
        <v>8968</v>
      </c>
      <c r="D3">
        <v>120</v>
      </c>
      <c r="E3">
        <v>140</v>
      </c>
      <c r="F3">
        <v>142</v>
      </c>
      <c r="G3">
        <v>145</v>
      </c>
      <c r="H3">
        <v>143</v>
      </c>
      <c r="I3">
        <v>147</v>
      </c>
      <c r="J3">
        <v>154</v>
      </c>
      <c r="K3">
        <v>150</v>
      </c>
      <c r="L3">
        <v>161</v>
      </c>
      <c r="M3">
        <v>169</v>
      </c>
      <c r="N3">
        <v>205</v>
      </c>
      <c r="O3">
        <v>189</v>
      </c>
      <c r="P3">
        <v>216</v>
      </c>
      <c r="Q3">
        <v>190</v>
      </c>
      <c r="R3">
        <v>215</v>
      </c>
      <c r="S3">
        <v>207</v>
      </c>
      <c r="T3">
        <v>221</v>
      </c>
      <c r="U3">
        <v>179</v>
      </c>
      <c r="V3">
        <v>181</v>
      </c>
      <c r="W3">
        <v>138</v>
      </c>
      <c r="X3">
        <v>164</v>
      </c>
      <c r="Y3">
        <v>173</v>
      </c>
      <c r="Z3">
        <v>201</v>
      </c>
      <c r="AA3">
        <v>171</v>
      </c>
      <c r="AB3">
        <v>154</v>
      </c>
      <c r="AC3">
        <v>785</v>
      </c>
      <c r="AD3">
        <v>823</v>
      </c>
      <c r="AE3">
        <v>793</v>
      </c>
      <c r="AF3">
        <v>684</v>
      </c>
      <c r="AG3">
        <v>580</v>
      </c>
      <c r="AH3">
        <v>309</v>
      </c>
      <c r="AI3">
        <v>217</v>
      </c>
      <c r="AJ3">
        <v>179</v>
      </c>
      <c r="AK3">
        <v>124</v>
      </c>
      <c r="AL3">
        <v>84</v>
      </c>
      <c r="AM3">
        <v>67</v>
      </c>
      <c r="AN3">
        <v>27</v>
      </c>
      <c r="AO3">
        <v>18</v>
      </c>
      <c r="AP3">
        <v>3</v>
      </c>
      <c r="AQ3">
        <v>1</v>
      </c>
      <c r="AR3">
        <v>0</v>
      </c>
      <c r="AS3" s="13">
        <v>4329</v>
      </c>
      <c r="AT3" s="13">
        <v>49</v>
      </c>
      <c r="AU3" s="13">
        <v>72</v>
      </c>
      <c r="AV3" s="13">
        <v>71</v>
      </c>
      <c r="AW3" s="13">
        <v>75</v>
      </c>
      <c r="AX3" s="13">
        <v>77</v>
      </c>
      <c r="AY3" s="13">
        <v>72</v>
      </c>
      <c r="AZ3" s="13">
        <v>83</v>
      </c>
      <c r="BA3" s="13">
        <v>87</v>
      </c>
      <c r="BB3" s="13">
        <v>75</v>
      </c>
      <c r="BC3" s="13">
        <v>78</v>
      </c>
      <c r="BD3" s="13">
        <v>96</v>
      </c>
      <c r="BE3" s="13">
        <v>96</v>
      </c>
      <c r="BF3" s="13">
        <v>97</v>
      </c>
      <c r="BG3" s="13">
        <v>98</v>
      </c>
      <c r="BH3" s="13">
        <v>110</v>
      </c>
      <c r="BI3" s="13">
        <v>108</v>
      </c>
      <c r="BJ3" s="13">
        <v>116</v>
      </c>
      <c r="BK3" s="13">
        <v>97</v>
      </c>
      <c r="BL3" s="13">
        <v>101</v>
      </c>
      <c r="BM3" s="13">
        <v>77</v>
      </c>
      <c r="BN3" s="13">
        <v>72</v>
      </c>
      <c r="BO3" s="13">
        <v>78</v>
      </c>
      <c r="BP3" s="13">
        <v>102</v>
      </c>
      <c r="BQ3" s="13">
        <v>85</v>
      </c>
      <c r="BR3" s="13">
        <v>82</v>
      </c>
      <c r="BS3" s="13">
        <v>373</v>
      </c>
      <c r="BT3" s="13">
        <v>378</v>
      </c>
      <c r="BU3" s="13">
        <v>376</v>
      </c>
      <c r="BV3" s="13">
        <v>327</v>
      </c>
      <c r="BW3" s="13">
        <v>280</v>
      </c>
      <c r="BX3" s="13">
        <v>147</v>
      </c>
      <c r="BY3" s="13">
        <v>87</v>
      </c>
      <c r="BZ3" s="13">
        <v>74</v>
      </c>
      <c r="CA3" s="13">
        <v>52</v>
      </c>
      <c r="CB3" s="13">
        <v>36</v>
      </c>
      <c r="CC3" s="13">
        <v>25</v>
      </c>
      <c r="CD3" s="13">
        <v>11</v>
      </c>
      <c r="CE3" s="13">
        <v>10</v>
      </c>
      <c r="CF3" s="13">
        <v>0</v>
      </c>
      <c r="CG3" s="13">
        <v>0</v>
      </c>
      <c r="CH3" s="13">
        <v>0</v>
      </c>
      <c r="CI3">
        <v>135</v>
      </c>
      <c r="CJ3">
        <v>22</v>
      </c>
      <c r="CK3">
        <v>0</v>
      </c>
      <c r="CL3" s="14">
        <v>4639</v>
      </c>
      <c r="CM3" s="14">
        <v>71</v>
      </c>
      <c r="CN3" s="14">
        <v>69</v>
      </c>
      <c r="CO3" s="14">
        <v>71</v>
      </c>
      <c r="CP3" s="14">
        <v>70</v>
      </c>
      <c r="CQ3" s="14">
        <v>66</v>
      </c>
      <c r="CR3" s="14">
        <v>75</v>
      </c>
      <c r="CS3" s="14">
        <v>71</v>
      </c>
      <c r="CT3" s="14">
        <v>62</v>
      </c>
      <c r="CU3" s="14">
        <v>86</v>
      </c>
      <c r="CV3" s="14">
        <v>91</v>
      </c>
      <c r="CW3" s="14">
        <v>109</v>
      </c>
      <c r="CX3" s="14">
        <v>94</v>
      </c>
      <c r="CY3" s="14">
        <v>120</v>
      </c>
      <c r="CZ3" s="14">
        <v>93</v>
      </c>
      <c r="DA3" s="14">
        <v>105</v>
      </c>
      <c r="DB3" s="14">
        <v>99</v>
      </c>
      <c r="DC3" s="14">
        <v>105</v>
      </c>
      <c r="DD3" s="14">
        <v>82</v>
      </c>
      <c r="DE3" s="14">
        <v>80</v>
      </c>
      <c r="DF3" s="14">
        <v>61</v>
      </c>
      <c r="DG3" s="14">
        <v>93</v>
      </c>
      <c r="DH3" s="14">
        <v>95</v>
      </c>
      <c r="DI3" s="14">
        <v>99</v>
      </c>
      <c r="DJ3" s="14">
        <v>85</v>
      </c>
      <c r="DK3" s="14">
        <v>72</v>
      </c>
      <c r="DL3" s="14">
        <v>412</v>
      </c>
      <c r="DM3" s="14">
        <v>445</v>
      </c>
      <c r="DN3" s="14">
        <v>417</v>
      </c>
      <c r="DO3" s="14">
        <v>357</v>
      </c>
      <c r="DP3" s="14">
        <v>300</v>
      </c>
      <c r="DQ3" s="14">
        <v>162</v>
      </c>
      <c r="DR3" s="14">
        <v>130</v>
      </c>
      <c r="DS3" s="14">
        <v>105</v>
      </c>
      <c r="DT3" s="14">
        <v>72</v>
      </c>
      <c r="DU3" s="14">
        <v>48</v>
      </c>
      <c r="DV3" s="14">
        <v>42</v>
      </c>
      <c r="DW3" s="14">
        <v>16</v>
      </c>
      <c r="DX3" s="14">
        <v>7</v>
      </c>
      <c r="DY3" s="14">
        <v>3</v>
      </c>
      <c r="DZ3" s="14">
        <v>1</v>
      </c>
      <c r="EA3" s="14">
        <v>0</v>
      </c>
      <c r="EB3">
        <v>188</v>
      </c>
      <c r="EC3">
        <v>27</v>
      </c>
      <c r="ED3">
        <v>4</v>
      </c>
      <c r="EE3">
        <v>520</v>
      </c>
      <c r="EF3">
        <v>2802</v>
      </c>
      <c r="EG3">
        <v>292</v>
      </c>
    </row>
    <row r="4" spans="1:137" ht="12.75">
      <c r="A4" t="s">
        <v>167</v>
      </c>
      <c r="B4" s="12">
        <v>1</v>
      </c>
      <c r="C4">
        <v>15094</v>
      </c>
      <c r="D4">
        <v>136</v>
      </c>
      <c r="E4">
        <v>134</v>
      </c>
      <c r="F4">
        <v>159</v>
      </c>
      <c r="G4">
        <v>125</v>
      </c>
      <c r="H4">
        <v>149</v>
      </c>
      <c r="I4">
        <v>140</v>
      </c>
      <c r="J4">
        <v>152</v>
      </c>
      <c r="K4">
        <v>147</v>
      </c>
      <c r="L4">
        <v>178</v>
      </c>
      <c r="M4">
        <v>158</v>
      </c>
      <c r="N4">
        <v>162</v>
      </c>
      <c r="O4">
        <v>174</v>
      </c>
      <c r="P4">
        <v>207</v>
      </c>
      <c r="Q4">
        <v>188</v>
      </c>
      <c r="R4">
        <v>198</v>
      </c>
      <c r="S4">
        <v>215</v>
      </c>
      <c r="T4">
        <v>226</v>
      </c>
      <c r="U4">
        <v>257</v>
      </c>
      <c r="V4">
        <v>248</v>
      </c>
      <c r="W4">
        <v>256</v>
      </c>
      <c r="X4">
        <v>300</v>
      </c>
      <c r="Y4">
        <v>328</v>
      </c>
      <c r="Z4">
        <v>315</v>
      </c>
      <c r="AA4">
        <v>343</v>
      </c>
      <c r="AB4">
        <v>325</v>
      </c>
      <c r="AC4">
        <v>1421</v>
      </c>
      <c r="AD4">
        <v>1128</v>
      </c>
      <c r="AE4">
        <v>990</v>
      </c>
      <c r="AF4">
        <v>1134</v>
      </c>
      <c r="AG4">
        <v>1195</v>
      </c>
      <c r="AH4">
        <v>1050</v>
      </c>
      <c r="AI4">
        <v>799</v>
      </c>
      <c r="AJ4">
        <v>662</v>
      </c>
      <c r="AK4">
        <v>478</v>
      </c>
      <c r="AL4">
        <v>413</v>
      </c>
      <c r="AM4">
        <v>265</v>
      </c>
      <c r="AN4">
        <v>190</v>
      </c>
      <c r="AO4">
        <v>106</v>
      </c>
      <c r="AP4">
        <v>27</v>
      </c>
      <c r="AQ4">
        <v>14</v>
      </c>
      <c r="AR4">
        <v>1</v>
      </c>
      <c r="AS4" s="13">
        <v>6635</v>
      </c>
      <c r="AT4" s="13">
        <v>75</v>
      </c>
      <c r="AU4" s="13">
        <v>49</v>
      </c>
      <c r="AV4" s="13">
        <v>82</v>
      </c>
      <c r="AW4" s="13">
        <v>60</v>
      </c>
      <c r="AX4" s="13">
        <v>83</v>
      </c>
      <c r="AY4" s="13">
        <v>70</v>
      </c>
      <c r="AZ4" s="13">
        <v>80</v>
      </c>
      <c r="BA4" s="13">
        <v>70</v>
      </c>
      <c r="BB4" s="13">
        <v>77</v>
      </c>
      <c r="BC4" s="13">
        <v>71</v>
      </c>
      <c r="BD4" s="13">
        <v>81</v>
      </c>
      <c r="BE4" s="13">
        <v>82</v>
      </c>
      <c r="BF4" s="13">
        <v>105</v>
      </c>
      <c r="BG4" s="13">
        <v>87</v>
      </c>
      <c r="BH4" s="13">
        <v>101</v>
      </c>
      <c r="BI4" s="13">
        <v>97</v>
      </c>
      <c r="BJ4" s="13">
        <v>118</v>
      </c>
      <c r="BK4" s="13">
        <v>110</v>
      </c>
      <c r="BL4" s="13">
        <v>121</v>
      </c>
      <c r="BM4" s="13">
        <v>119</v>
      </c>
      <c r="BN4" s="13">
        <v>135</v>
      </c>
      <c r="BO4" s="13">
        <v>155</v>
      </c>
      <c r="BP4" s="13">
        <v>157</v>
      </c>
      <c r="BQ4" s="13">
        <v>174</v>
      </c>
      <c r="BR4" s="13">
        <v>154</v>
      </c>
      <c r="BS4" s="13">
        <v>651</v>
      </c>
      <c r="BT4" s="13">
        <v>513</v>
      </c>
      <c r="BU4" s="13">
        <v>428</v>
      </c>
      <c r="BV4" s="13">
        <v>473</v>
      </c>
      <c r="BW4" s="13">
        <v>495</v>
      </c>
      <c r="BX4" s="13">
        <v>451</v>
      </c>
      <c r="BY4" s="13">
        <v>326</v>
      </c>
      <c r="BZ4" s="13">
        <v>257</v>
      </c>
      <c r="CA4" s="13">
        <v>182</v>
      </c>
      <c r="CB4" s="13">
        <v>151</v>
      </c>
      <c r="CC4" s="13">
        <v>88</v>
      </c>
      <c r="CD4" s="13">
        <v>60</v>
      </c>
      <c r="CE4" s="13">
        <v>35</v>
      </c>
      <c r="CF4" s="13">
        <v>7</v>
      </c>
      <c r="CG4" s="13">
        <v>3</v>
      </c>
      <c r="CH4" s="13">
        <v>0</v>
      </c>
      <c r="CI4">
        <v>528</v>
      </c>
      <c r="CJ4">
        <v>106</v>
      </c>
      <c r="CK4">
        <v>10</v>
      </c>
      <c r="CL4" s="14">
        <v>8459</v>
      </c>
      <c r="CM4" s="14">
        <v>61</v>
      </c>
      <c r="CN4" s="14">
        <v>85</v>
      </c>
      <c r="CO4" s="14">
        <v>77</v>
      </c>
      <c r="CP4" s="14">
        <v>65</v>
      </c>
      <c r="CQ4" s="14">
        <v>66</v>
      </c>
      <c r="CR4" s="14">
        <v>71</v>
      </c>
      <c r="CS4" s="14">
        <v>72</v>
      </c>
      <c r="CT4" s="14">
        <v>77</v>
      </c>
      <c r="CU4" s="14">
        <v>101</v>
      </c>
      <c r="CV4" s="14">
        <v>87</v>
      </c>
      <c r="CW4" s="14">
        <v>81</v>
      </c>
      <c r="CX4" s="14">
        <v>92</v>
      </c>
      <c r="CY4" s="14">
        <v>102</v>
      </c>
      <c r="CZ4" s="14">
        <v>101</v>
      </c>
      <c r="DA4" s="14">
        <v>97</v>
      </c>
      <c r="DB4" s="14">
        <v>119</v>
      </c>
      <c r="DC4" s="14">
        <v>108</v>
      </c>
      <c r="DD4" s="14">
        <v>147</v>
      </c>
      <c r="DE4" s="14">
        <v>127</v>
      </c>
      <c r="DF4" s="14">
        <v>137</v>
      </c>
      <c r="DG4" s="14">
        <v>164</v>
      </c>
      <c r="DH4" s="14">
        <v>173</v>
      </c>
      <c r="DI4" s="14">
        <v>158</v>
      </c>
      <c r="DJ4" s="14">
        <v>170</v>
      </c>
      <c r="DK4" s="14">
        <v>171</v>
      </c>
      <c r="DL4" s="14">
        <v>770</v>
      </c>
      <c r="DM4" s="14">
        <v>615</v>
      </c>
      <c r="DN4" s="14">
        <v>562</v>
      </c>
      <c r="DO4" s="14">
        <v>661</v>
      </c>
      <c r="DP4" s="14">
        <v>699</v>
      </c>
      <c r="DQ4" s="14">
        <v>599</v>
      </c>
      <c r="DR4" s="14">
        <v>473</v>
      </c>
      <c r="DS4" s="14">
        <v>405</v>
      </c>
      <c r="DT4" s="14">
        <v>296</v>
      </c>
      <c r="DU4" s="14">
        <v>262</v>
      </c>
      <c r="DV4" s="14">
        <v>177</v>
      </c>
      <c r="DW4" s="14">
        <v>130</v>
      </c>
      <c r="DX4" s="14">
        <v>71</v>
      </c>
      <c r="DY4" s="14">
        <v>20</v>
      </c>
      <c r="DZ4" s="14">
        <v>10</v>
      </c>
      <c r="EA4" s="14">
        <v>1</v>
      </c>
      <c r="EB4">
        <v>967</v>
      </c>
      <c r="EC4">
        <v>232</v>
      </c>
      <c r="ED4">
        <v>31</v>
      </c>
      <c r="EE4">
        <v>472</v>
      </c>
      <c r="EF4">
        <v>4780</v>
      </c>
      <c r="EG4">
        <v>1073</v>
      </c>
    </row>
    <row r="5" spans="1:137" ht="12.75">
      <c r="A5" t="s">
        <v>168</v>
      </c>
      <c r="B5" s="12">
        <v>2</v>
      </c>
      <c r="C5">
        <v>44083</v>
      </c>
      <c r="D5">
        <v>332</v>
      </c>
      <c r="E5">
        <v>344</v>
      </c>
      <c r="F5">
        <v>372</v>
      </c>
      <c r="G5">
        <v>369</v>
      </c>
      <c r="H5">
        <v>360</v>
      </c>
      <c r="I5">
        <v>331</v>
      </c>
      <c r="J5">
        <v>329</v>
      </c>
      <c r="K5">
        <v>345</v>
      </c>
      <c r="L5">
        <v>370</v>
      </c>
      <c r="M5">
        <v>356</v>
      </c>
      <c r="N5">
        <v>460</v>
      </c>
      <c r="O5">
        <v>378</v>
      </c>
      <c r="P5">
        <v>500</v>
      </c>
      <c r="Q5">
        <v>441</v>
      </c>
      <c r="R5">
        <v>540</v>
      </c>
      <c r="S5">
        <v>555</v>
      </c>
      <c r="T5">
        <v>611</v>
      </c>
      <c r="U5">
        <v>636</v>
      </c>
      <c r="V5">
        <v>690</v>
      </c>
      <c r="W5">
        <v>720</v>
      </c>
      <c r="X5">
        <v>808</v>
      </c>
      <c r="Y5">
        <v>884</v>
      </c>
      <c r="Z5">
        <v>915</v>
      </c>
      <c r="AA5">
        <v>926</v>
      </c>
      <c r="AB5">
        <v>921</v>
      </c>
      <c r="AC5">
        <v>4159</v>
      </c>
      <c r="AD5">
        <v>3567</v>
      </c>
      <c r="AE5">
        <v>3101</v>
      </c>
      <c r="AF5">
        <v>2991</v>
      </c>
      <c r="AG5">
        <v>3372</v>
      </c>
      <c r="AH5">
        <v>3101</v>
      </c>
      <c r="AI5">
        <v>2670</v>
      </c>
      <c r="AJ5">
        <v>2245</v>
      </c>
      <c r="AK5">
        <v>1694</v>
      </c>
      <c r="AL5">
        <v>1345</v>
      </c>
      <c r="AM5">
        <v>954</v>
      </c>
      <c r="AN5">
        <v>712</v>
      </c>
      <c r="AO5">
        <v>424</v>
      </c>
      <c r="AP5">
        <v>186</v>
      </c>
      <c r="AQ5">
        <v>55</v>
      </c>
      <c r="AR5">
        <v>15</v>
      </c>
      <c r="AS5" s="13">
        <v>18711</v>
      </c>
      <c r="AT5" s="13">
        <v>161</v>
      </c>
      <c r="AU5" s="13">
        <v>167</v>
      </c>
      <c r="AV5" s="13">
        <v>194</v>
      </c>
      <c r="AW5" s="13">
        <v>176</v>
      </c>
      <c r="AX5" s="13">
        <v>178</v>
      </c>
      <c r="AY5" s="13">
        <v>171</v>
      </c>
      <c r="AZ5" s="13">
        <v>164</v>
      </c>
      <c r="BA5" s="13">
        <v>168</v>
      </c>
      <c r="BB5" s="13">
        <v>194</v>
      </c>
      <c r="BC5" s="13">
        <v>177</v>
      </c>
      <c r="BD5" s="13">
        <v>234</v>
      </c>
      <c r="BE5" s="13">
        <v>182</v>
      </c>
      <c r="BF5" s="13">
        <v>231</v>
      </c>
      <c r="BG5" s="13">
        <v>210</v>
      </c>
      <c r="BH5" s="13">
        <v>277</v>
      </c>
      <c r="BI5" s="13">
        <v>270</v>
      </c>
      <c r="BJ5" s="13">
        <v>274</v>
      </c>
      <c r="BK5" s="13">
        <v>273</v>
      </c>
      <c r="BL5" s="13">
        <v>309</v>
      </c>
      <c r="BM5" s="13">
        <v>327</v>
      </c>
      <c r="BN5" s="13">
        <v>343</v>
      </c>
      <c r="BO5" s="13">
        <v>392</v>
      </c>
      <c r="BP5" s="13">
        <v>388</v>
      </c>
      <c r="BQ5" s="13">
        <v>389</v>
      </c>
      <c r="BR5" s="13">
        <v>411</v>
      </c>
      <c r="BS5" s="13">
        <v>1798</v>
      </c>
      <c r="BT5" s="13">
        <v>1508</v>
      </c>
      <c r="BU5" s="13">
        <v>1271</v>
      </c>
      <c r="BV5" s="13">
        <v>1246</v>
      </c>
      <c r="BW5" s="13">
        <v>1415</v>
      </c>
      <c r="BX5" s="13">
        <v>1255</v>
      </c>
      <c r="BY5" s="13">
        <v>1107</v>
      </c>
      <c r="BZ5" s="13">
        <v>923</v>
      </c>
      <c r="CA5" s="13">
        <v>695</v>
      </c>
      <c r="CB5" s="13">
        <v>498</v>
      </c>
      <c r="CC5" s="13">
        <v>318</v>
      </c>
      <c r="CD5" s="13">
        <v>235</v>
      </c>
      <c r="CE5" s="13">
        <v>133</v>
      </c>
      <c r="CF5" s="13">
        <v>35</v>
      </c>
      <c r="CG5" s="13">
        <v>10</v>
      </c>
      <c r="CH5" s="13">
        <v>3</v>
      </c>
      <c r="CI5">
        <v>1929</v>
      </c>
      <c r="CJ5">
        <v>417</v>
      </c>
      <c r="CK5">
        <v>49</v>
      </c>
      <c r="CL5" s="14">
        <v>25372</v>
      </c>
      <c r="CM5" s="14">
        <v>171</v>
      </c>
      <c r="CN5" s="14">
        <v>178</v>
      </c>
      <c r="CO5" s="14">
        <v>178</v>
      </c>
      <c r="CP5" s="14">
        <v>194</v>
      </c>
      <c r="CQ5" s="14">
        <v>182</v>
      </c>
      <c r="CR5" s="14">
        <v>160</v>
      </c>
      <c r="CS5" s="14">
        <v>164</v>
      </c>
      <c r="CT5" s="14">
        <v>178</v>
      </c>
      <c r="CU5" s="14">
        <v>177</v>
      </c>
      <c r="CV5" s="14">
        <v>179</v>
      </c>
      <c r="CW5" s="14">
        <v>226</v>
      </c>
      <c r="CX5" s="14">
        <v>196</v>
      </c>
      <c r="CY5" s="14">
        <v>268</v>
      </c>
      <c r="CZ5" s="14">
        <v>231</v>
      </c>
      <c r="DA5" s="14">
        <v>263</v>
      </c>
      <c r="DB5" s="14">
        <v>285</v>
      </c>
      <c r="DC5" s="14">
        <v>337</v>
      </c>
      <c r="DD5" s="14">
        <v>363</v>
      </c>
      <c r="DE5" s="14">
        <v>381</v>
      </c>
      <c r="DF5" s="14">
        <v>393</v>
      </c>
      <c r="DG5" s="14">
        <v>464</v>
      </c>
      <c r="DH5" s="14">
        <v>491</v>
      </c>
      <c r="DI5" s="14">
        <v>527</v>
      </c>
      <c r="DJ5" s="14">
        <v>537</v>
      </c>
      <c r="DK5" s="14">
        <v>510</v>
      </c>
      <c r="DL5" s="14">
        <v>2361</v>
      </c>
      <c r="DM5" s="14">
        <v>2059</v>
      </c>
      <c r="DN5" s="14">
        <v>1830</v>
      </c>
      <c r="DO5" s="14">
        <v>1745</v>
      </c>
      <c r="DP5" s="14">
        <v>1956</v>
      </c>
      <c r="DQ5" s="14">
        <v>1846</v>
      </c>
      <c r="DR5" s="14">
        <v>1563</v>
      </c>
      <c r="DS5" s="14">
        <v>1322</v>
      </c>
      <c r="DT5" s="14">
        <v>999</v>
      </c>
      <c r="DU5" s="14">
        <v>846</v>
      </c>
      <c r="DV5" s="14">
        <v>636</v>
      </c>
      <c r="DW5" s="14">
        <v>477</v>
      </c>
      <c r="DX5" s="14">
        <v>290</v>
      </c>
      <c r="DY5" s="14">
        <v>151</v>
      </c>
      <c r="DZ5" s="14">
        <v>45</v>
      </c>
      <c r="EA5" s="14">
        <v>11</v>
      </c>
      <c r="EB5">
        <v>3455</v>
      </c>
      <c r="EC5">
        <v>974</v>
      </c>
      <c r="ED5">
        <v>207</v>
      </c>
      <c r="EE5">
        <v>1184</v>
      </c>
      <c r="EF5">
        <v>14241</v>
      </c>
      <c r="EG5">
        <v>3409</v>
      </c>
    </row>
    <row r="6" spans="1:137" ht="12.75">
      <c r="A6" t="s">
        <v>169</v>
      </c>
      <c r="B6" s="12">
        <v>6</v>
      </c>
      <c r="C6">
        <v>13335</v>
      </c>
      <c r="D6">
        <v>164</v>
      </c>
      <c r="E6">
        <v>174</v>
      </c>
      <c r="F6">
        <v>179</v>
      </c>
      <c r="G6">
        <v>159</v>
      </c>
      <c r="H6">
        <v>181</v>
      </c>
      <c r="I6">
        <v>186</v>
      </c>
      <c r="J6">
        <v>169</v>
      </c>
      <c r="K6">
        <v>183</v>
      </c>
      <c r="L6">
        <v>175</v>
      </c>
      <c r="M6">
        <v>200</v>
      </c>
      <c r="N6">
        <v>213</v>
      </c>
      <c r="O6">
        <v>195</v>
      </c>
      <c r="P6">
        <v>215</v>
      </c>
      <c r="Q6">
        <v>195</v>
      </c>
      <c r="R6">
        <v>231</v>
      </c>
      <c r="S6">
        <v>219</v>
      </c>
      <c r="T6">
        <v>217</v>
      </c>
      <c r="U6">
        <v>213</v>
      </c>
      <c r="V6">
        <v>226</v>
      </c>
      <c r="W6">
        <v>183</v>
      </c>
      <c r="X6">
        <v>196</v>
      </c>
      <c r="Y6">
        <v>275</v>
      </c>
      <c r="Z6">
        <v>255</v>
      </c>
      <c r="AA6">
        <v>235</v>
      </c>
      <c r="AB6">
        <v>268</v>
      </c>
      <c r="AC6">
        <v>1290</v>
      </c>
      <c r="AD6">
        <v>1204</v>
      </c>
      <c r="AE6">
        <v>955</v>
      </c>
      <c r="AF6">
        <v>1012</v>
      </c>
      <c r="AG6">
        <v>843</v>
      </c>
      <c r="AH6">
        <v>711</v>
      </c>
      <c r="AI6">
        <v>542</v>
      </c>
      <c r="AJ6">
        <v>460</v>
      </c>
      <c r="AK6">
        <v>387</v>
      </c>
      <c r="AL6">
        <v>309</v>
      </c>
      <c r="AM6">
        <v>225</v>
      </c>
      <c r="AN6">
        <v>153</v>
      </c>
      <c r="AO6">
        <v>96</v>
      </c>
      <c r="AP6">
        <v>31</v>
      </c>
      <c r="AQ6">
        <v>8</v>
      </c>
      <c r="AR6">
        <v>2</v>
      </c>
      <c r="AS6" s="13">
        <v>6171</v>
      </c>
      <c r="AT6" s="13">
        <v>82</v>
      </c>
      <c r="AU6" s="13">
        <v>96</v>
      </c>
      <c r="AV6" s="13">
        <v>93</v>
      </c>
      <c r="AW6" s="13">
        <v>75</v>
      </c>
      <c r="AX6" s="13">
        <v>91</v>
      </c>
      <c r="AY6" s="13">
        <v>104</v>
      </c>
      <c r="AZ6" s="13">
        <v>101</v>
      </c>
      <c r="BA6" s="13">
        <v>103</v>
      </c>
      <c r="BB6" s="13">
        <v>85</v>
      </c>
      <c r="BC6" s="13">
        <v>103</v>
      </c>
      <c r="BD6" s="13">
        <v>116</v>
      </c>
      <c r="BE6" s="13">
        <v>101</v>
      </c>
      <c r="BF6" s="13">
        <v>112</v>
      </c>
      <c r="BG6" s="13">
        <v>93</v>
      </c>
      <c r="BH6" s="13">
        <v>116</v>
      </c>
      <c r="BI6" s="13">
        <v>108</v>
      </c>
      <c r="BJ6" s="13">
        <v>104</v>
      </c>
      <c r="BK6" s="13">
        <v>106</v>
      </c>
      <c r="BL6" s="13">
        <v>106</v>
      </c>
      <c r="BM6" s="13">
        <v>87</v>
      </c>
      <c r="BN6" s="13">
        <v>83</v>
      </c>
      <c r="BO6" s="13">
        <v>150</v>
      </c>
      <c r="BP6" s="13">
        <v>111</v>
      </c>
      <c r="BQ6" s="13">
        <v>119</v>
      </c>
      <c r="BR6" s="13">
        <v>123</v>
      </c>
      <c r="BS6" s="13">
        <v>585</v>
      </c>
      <c r="BT6" s="13">
        <v>586</v>
      </c>
      <c r="BU6" s="13">
        <v>450</v>
      </c>
      <c r="BV6" s="13">
        <v>451</v>
      </c>
      <c r="BW6" s="13">
        <v>374</v>
      </c>
      <c r="BX6" s="13">
        <v>318</v>
      </c>
      <c r="BY6" s="13">
        <v>235</v>
      </c>
      <c r="BZ6" s="13">
        <v>181</v>
      </c>
      <c r="CA6" s="13">
        <v>136</v>
      </c>
      <c r="CB6" s="13">
        <v>113</v>
      </c>
      <c r="CC6" s="13">
        <v>76</v>
      </c>
      <c r="CD6" s="13">
        <v>51</v>
      </c>
      <c r="CE6" s="13">
        <v>37</v>
      </c>
      <c r="CF6" s="13">
        <v>8</v>
      </c>
      <c r="CG6" s="13">
        <v>2</v>
      </c>
      <c r="CH6" s="13">
        <v>0</v>
      </c>
      <c r="CI6">
        <v>425</v>
      </c>
      <c r="CJ6">
        <v>99</v>
      </c>
      <c r="CK6">
        <v>10</v>
      </c>
      <c r="CL6" s="14">
        <v>7164</v>
      </c>
      <c r="CM6" s="14">
        <v>82</v>
      </c>
      <c r="CN6" s="14">
        <v>78</v>
      </c>
      <c r="CO6" s="14">
        <v>86</v>
      </c>
      <c r="CP6" s="14">
        <v>84</v>
      </c>
      <c r="CQ6" s="14">
        <v>91</v>
      </c>
      <c r="CR6" s="14">
        <v>82</v>
      </c>
      <c r="CS6" s="14">
        <v>68</v>
      </c>
      <c r="CT6" s="14">
        <v>80</v>
      </c>
      <c r="CU6" s="14">
        <v>89</v>
      </c>
      <c r="CV6" s="14">
        <v>97</v>
      </c>
      <c r="CW6" s="14">
        <v>98</v>
      </c>
      <c r="CX6" s="14">
        <v>94</v>
      </c>
      <c r="CY6" s="14">
        <v>103</v>
      </c>
      <c r="CZ6" s="14">
        <v>102</v>
      </c>
      <c r="DA6" s="14">
        <v>116</v>
      </c>
      <c r="DB6" s="14">
        <v>110</v>
      </c>
      <c r="DC6" s="14">
        <v>113</v>
      </c>
      <c r="DD6" s="14">
        <v>107</v>
      </c>
      <c r="DE6" s="14">
        <v>120</v>
      </c>
      <c r="DF6" s="14">
        <v>96</v>
      </c>
      <c r="DG6" s="14">
        <v>112</v>
      </c>
      <c r="DH6" s="14">
        <v>125</v>
      </c>
      <c r="DI6" s="14">
        <v>144</v>
      </c>
      <c r="DJ6" s="14">
        <v>117</v>
      </c>
      <c r="DK6" s="14">
        <v>146</v>
      </c>
      <c r="DL6" s="14">
        <v>706</v>
      </c>
      <c r="DM6" s="14">
        <v>618</v>
      </c>
      <c r="DN6" s="14">
        <v>506</v>
      </c>
      <c r="DO6" s="14">
        <v>561</v>
      </c>
      <c r="DP6" s="14">
        <v>469</v>
      </c>
      <c r="DQ6" s="14">
        <v>392</v>
      </c>
      <c r="DR6" s="14">
        <v>307</v>
      </c>
      <c r="DS6" s="14">
        <v>279</v>
      </c>
      <c r="DT6" s="14">
        <v>251</v>
      </c>
      <c r="DU6" s="14">
        <v>196</v>
      </c>
      <c r="DV6" s="14">
        <v>149</v>
      </c>
      <c r="DW6" s="14">
        <v>102</v>
      </c>
      <c r="DX6" s="14">
        <v>58</v>
      </c>
      <c r="DY6" s="14">
        <v>23</v>
      </c>
      <c r="DZ6" s="14">
        <v>6</v>
      </c>
      <c r="EA6" s="14">
        <v>2</v>
      </c>
      <c r="EB6">
        <v>787</v>
      </c>
      <c r="EC6">
        <v>191</v>
      </c>
      <c r="ED6">
        <v>31</v>
      </c>
      <c r="EE6">
        <v>512</v>
      </c>
      <c r="EF6">
        <v>4049</v>
      </c>
      <c r="EG6">
        <v>699</v>
      </c>
    </row>
    <row r="7" spans="1:137" ht="12.75">
      <c r="A7" t="s">
        <v>170</v>
      </c>
      <c r="B7" s="12">
        <v>1</v>
      </c>
      <c r="C7">
        <v>24653</v>
      </c>
      <c r="D7">
        <v>316</v>
      </c>
      <c r="E7">
        <v>293</v>
      </c>
      <c r="F7">
        <v>316</v>
      </c>
      <c r="G7">
        <v>297</v>
      </c>
      <c r="H7">
        <v>292</v>
      </c>
      <c r="I7">
        <v>334</v>
      </c>
      <c r="J7">
        <v>317</v>
      </c>
      <c r="K7">
        <v>336</v>
      </c>
      <c r="L7">
        <v>354</v>
      </c>
      <c r="M7">
        <v>342</v>
      </c>
      <c r="N7">
        <v>411</v>
      </c>
      <c r="O7">
        <v>365</v>
      </c>
      <c r="P7">
        <v>388</v>
      </c>
      <c r="Q7">
        <v>382</v>
      </c>
      <c r="R7">
        <v>415</v>
      </c>
      <c r="S7">
        <v>432</v>
      </c>
      <c r="T7">
        <v>420</v>
      </c>
      <c r="U7">
        <v>427</v>
      </c>
      <c r="V7">
        <v>454</v>
      </c>
      <c r="W7">
        <v>370</v>
      </c>
      <c r="X7">
        <v>454</v>
      </c>
      <c r="Y7">
        <v>467</v>
      </c>
      <c r="Z7">
        <v>519</v>
      </c>
      <c r="AA7">
        <v>483</v>
      </c>
      <c r="AB7">
        <v>493</v>
      </c>
      <c r="AC7">
        <v>2417</v>
      </c>
      <c r="AD7">
        <v>1871</v>
      </c>
      <c r="AE7">
        <v>1782</v>
      </c>
      <c r="AF7">
        <v>1781</v>
      </c>
      <c r="AG7">
        <v>1730</v>
      </c>
      <c r="AH7">
        <v>1396</v>
      </c>
      <c r="AI7">
        <v>1049</v>
      </c>
      <c r="AJ7">
        <v>854</v>
      </c>
      <c r="AK7">
        <v>649</v>
      </c>
      <c r="AL7">
        <v>527</v>
      </c>
      <c r="AM7">
        <v>383</v>
      </c>
      <c r="AN7">
        <v>303</v>
      </c>
      <c r="AO7">
        <v>154</v>
      </c>
      <c r="AP7">
        <v>54</v>
      </c>
      <c r="AQ7">
        <v>21</v>
      </c>
      <c r="AR7">
        <v>3</v>
      </c>
      <c r="AS7" s="13">
        <v>11274</v>
      </c>
      <c r="AT7" s="13">
        <v>162</v>
      </c>
      <c r="AU7" s="13">
        <v>160</v>
      </c>
      <c r="AV7" s="13">
        <v>162</v>
      </c>
      <c r="AW7" s="13">
        <v>140</v>
      </c>
      <c r="AX7" s="13">
        <v>144</v>
      </c>
      <c r="AY7" s="13">
        <v>155</v>
      </c>
      <c r="AZ7" s="13">
        <v>169</v>
      </c>
      <c r="BA7" s="13">
        <v>164</v>
      </c>
      <c r="BB7" s="13">
        <v>165</v>
      </c>
      <c r="BC7" s="13">
        <v>168</v>
      </c>
      <c r="BD7" s="13">
        <v>220</v>
      </c>
      <c r="BE7" s="13">
        <v>184</v>
      </c>
      <c r="BF7" s="13">
        <v>193</v>
      </c>
      <c r="BG7" s="13">
        <v>182</v>
      </c>
      <c r="BH7" s="13">
        <v>220</v>
      </c>
      <c r="BI7" s="13">
        <v>214</v>
      </c>
      <c r="BJ7" s="13">
        <v>227</v>
      </c>
      <c r="BK7" s="13">
        <v>206</v>
      </c>
      <c r="BL7" s="13">
        <v>221</v>
      </c>
      <c r="BM7" s="13">
        <v>178</v>
      </c>
      <c r="BN7" s="13">
        <v>219</v>
      </c>
      <c r="BO7" s="13">
        <v>216</v>
      </c>
      <c r="BP7" s="13">
        <v>249</v>
      </c>
      <c r="BQ7" s="13">
        <v>212</v>
      </c>
      <c r="BR7" s="13">
        <v>247</v>
      </c>
      <c r="BS7" s="13">
        <v>1160</v>
      </c>
      <c r="BT7" s="13">
        <v>849</v>
      </c>
      <c r="BU7" s="13">
        <v>821</v>
      </c>
      <c r="BV7" s="13">
        <v>794</v>
      </c>
      <c r="BW7" s="13">
        <v>760</v>
      </c>
      <c r="BX7" s="13">
        <v>596</v>
      </c>
      <c r="BY7" s="13">
        <v>432</v>
      </c>
      <c r="BZ7" s="13">
        <v>344</v>
      </c>
      <c r="CA7" s="13">
        <v>233</v>
      </c>
      <c r="CB7" s="13">
        <v>202</v>
      </c>
      <c r="CC7" s="13">
        <v>131</v>
      </c>
      <c r="CD7" s="13">
        <v>105</v>
      </c>
      <c r="CE7" s="13">
        <v>49</v>
      </c>
      <c r="CF7" s="13">
        <v>15</v>
      </c>
      <c r="CG7" s="13">
        <v>6</v>
      </c>
      <c r="CH7" s="13">
        <v>0</v>
      </c>
      <c r="CI7">
        <v>741</v>
      </c>
      <c r="CJ7">
        <v>175</v>
      </c>
      <c r="CK7">
        <v>21</v>
      </c>
      <c r="CL7" s="14">
        <v>13379</v>
      </c>
      <c r="CM7" s="14">
        <v>154</v>
      </c>
      <c r="CN7" s="14">
        <v>133</v>
      </c>
      <c r="CO7" s="14">
        <v>154</v>
      </c>
      <c r="CP7" s="14">
        <v>156</v>
      </c>
      <c r="CQ7" s="14">
        <v>149</v>
      </c>
      <c r="CR7" s="14">
        <v>179</v>
      </c>
      <c r="CS7" s="14">
        <v>149</v>
      </c>
      <c r="CT7" s="14">
        <v>172</v>
      </c>
      <c r="CU7" s="14">
        <v>188</v>
      </c>
      <c r="CV7" s="14">
        <v>175</v>
      </c>
      <c r="CW7" s="14">
        <v>191</v>
      </c>
      <c r="CX7" s="14">
        <v>181</v>
      </c>
      <c r="CY7" s="14">
        <v>196</v>
      </c>
      <c r="CZ7" s="14">
        <v>200</v>
      </c>
      <c r="DA7" s="14">
        <v>196</v>
      </c>
      <c r="DB7" s="14">
        <v>218</v>
      </c>
      <c r="DC7" s="14">
        <v>194</v>
      </c>
      <c r="DD7" s="14">
        <v>221</v>
      </c>
      <c r="DE7" s="14">
        <v>233</v>
      </c>
      <c r="DF7" s="14">
        <v>193</v>
      </c>
      <c r="DG7" s="14">
        <v>235</v>
      </c>
      <c r="DH7" s="14">
        <v>251</v>
      </c>
      <c r="DI7" s="14">
        <v>271</v>
      </c>
      <c r="DJ7" s="14">
        <v>271</v>
      </c>
      <c r="DK7" s="14">
        <v>247</v>
      </c>
      <c r="DL7" s="14">
        <v>1257</v>
      </c>
      <c r="DM7" s="14">
        <v>1022</v>
      </c>
      <c r="DN7" s="14">
        <v>961</v>
      </c>
      <c r="DO7" s="14">
        <v>987</v>
      </c>
      <c r="DP7" s="14">
        <v>970</v>
      </c>
      <c r="DQ7" s="14">
        <v>799</v>
      </c>
      <c r="DR7" s="14">
        <v>617</v>
      </c>
      <c r="DS7" s="14">
        <v>510</v>
      </c>
      <c r="DT7" s="14">
        <v>416</v>
      </c>
      <c r="DU7" s="14">
        <v>325</v>
      </c>
      <c r="DV7" s="14">
        <v>252</v>
      </c>
      <c r="DW7" s="14">
        <v>198</v>
      </c>
      <c r="DX7" s="14">
        <v>105</v>
      </c>
      <c r="DY7" s="14">
        <v>40</v>
      </c>
      <c r="DZ7" s="14">
        <v>15</v>
      </c>
      <c r="EA7" s="14">
        <v>3</v>
      </c>
      <c r="EB7">
        <v>1353</v>
      </c>
      <c r="EC7">
        <v>360</v>
      </c>
      <c r="ED7">
        <v>57</v>
      </c>
      <c r="EE7">
        <v>964</v>
      </c>
      <c r="EF7">
        <v>7527</v>
      </c>
      <c r="EG7">
        <v>1416</v>
      </c>
    </row>
    <row r="8" spans="1:137" ht="12.75">
      <c r="A8" t="s">
        <v>171</v>
      </c>
      <c r="B8" s="12">
        <v>3</v>
      </c>
      <c r="C8">
        <v>12178</v>
      </c>
      <c r="D8">
        <v>92</v>
      </c>
      <c r="E8">
        <v>107</v>
      </c>
      <c r="F8">
        <v>122</v>
      </c>
      <c r="G8">
        <v>124</v>
      </c>
      <c r="H8">
        <v>112</v>
      </c>
      <c r="I8">
        <v>111</v>
      </c>
      <c r="J8">
        <v>147</v>
      </c>
      <c r="K8">
        <v>132</v>
      </c>
      <c r="L8">
        <v>127</v>
      </c>
      <c r="M8">
        <v>123</v>
      </c>
      <c r="N8">
        <v>148</v>
      </c>
      <c r="O8">
        <v>151</v>
      </c>
      <c r="P8">
        <v>161</v>
      </c>
      <c r="Q8">
        <v>157</v>
      </c>
      <c r="R8">
        <v>158</v>
      </c>
      <c r="S8">
        <v>156</v>
      </c>
      <c r="T8">
        <v>161</v>
      </c>
      <c r="U8">
        <v>191</v>
      </c>
      <c r="V8">
        <v>210</v>
      </c>
      <c r="W8">
        <v>196</v>
      </c>
      <c r="X8">
        <v>199</v>
      </c>
      <c r="Y8">
        <v>257</v>
      </c>
      <c r="Z8">
        <v>286</v>
      </c>
      <c r="AA8">
        <v>268</v>
      </c>
      <c r="AB8">
        <v>273</v>
      </c>
      <c r="AC8">
        <v>1209</v>
      </c>
      <c r="AD8">
        <v>877</v>
      </c>
      <c r="AE8">
        <v>818</v>
      </c>
      <c r="AF8">
        <v>839</v>
      </c>
      <c r="AG8">
        <v>940</v>
      </c>
      <c r="AH8">
        <v>702</v>
      </c>
      <c r="AI8">
        <v>588</v>
      </c>
      <c r="AJ8">
        <v>515</v>
      </c>
      <c r="AK8">
        <v>442</v>
      </c>
      <c r="AL8">
        <v>384</v>
      </c>
      <c r="AM8">
        <v>284</v>
      </c>
      <c r="AN8">
        <v>209</v>
      </c>
      <c r="AO8">
        <v>126</v>
      </c>
      <c r="AP8">
        <v>56</v>
      </c>
      <c r="AQ8">
        <v>16</v>
      </c>
      <c r="AR8">
        <v>3</v>
      </c>
      <c r="AS8" s="13">
        <v>5423</v>
      </c>
      <c r="AT8" s="13">
        <v>40</v>
      </c>
      <c r="AU8" s="13">
        <v>56</v>
      </c>
      <c r="AV8" s="13">
        <v>59</v>
      </c>
      <c r="AW8" s="13">
        <v>58</v>
      </c>
      <c r="AX8" s="13">
        <v>61</v>
      </c>
      <c r="AY8" s="13">
        <v>50</v>
      </c>
      <c r="AZ8" s="13">
        <v>68</v>
      </c>
      <c r="BA8" s="13">
        <v>70</v>
      </c>
      <c r="BB8" s="13">
        <v>65</v>
      </c>
      <c r="BC8" s="13">
        <v>60</v>
      </c>
      <c r="BD8" s="13">
        <v>84</v>
      </c>
      <c r="BE8" s="13">
        <v>73</v>
      </c>
      <c r="BF8" s="13">
        <v>92</v>
      </c>
      <c r="BG8" s="13">
        <v>76</v>
      </c>
      <c r="BH8" s="13">
        <v>85</v>
      </c>
      <c r="BI8" s="13">
        <v>66</v>
      </c>
      <c r="BJ8" s="13">
        <v>82</v>
      </c>
      <c r="BK8" s="13">
        <v>89</v>
      </c>
      <c r="BL8" s="13">
        <v>108</v>
      </c>
      <c r="BM8" s="13">
        <v>83</v>
      </c>
      <c r="BN8" s="13">
        <v>91</v>
      </c>
      <c r="BO8" s="13">
        <v>133</v>
      </c>
      <c r="BP8" s="13">
        <v>125</v>
      </c>
      <c r="BQ8" s="13">
        <v>132</v>
      </c>
      <c r="BR8" s="13">
        <v>125</v>
      </c>
      <c r="BS8" s="13">
        <v>597</v>
      </c>
      <c r="BT8" s="13">
        <v>394</v>
      </c>
      <c r="BU8" s="13">
        <v>363</v>
      </c>
      <c r="BV8" s="13">
        <v>350</v>
      </c>
      <c r="BW8" s="13">
        <v>402</v>
      </c>
      <c r="BX8" s="13">
        <v>306</v>
      </c>
      <c r="BY8" s="13">
        <v>247</v>
      </c>
      <c r="BZ8" s="13">
        <v>198</v>
      </c>
      <c r="CA8" s="13">
        <v>158</v>
      </c>
      <c r="CB8" s="13">
        <v>140</v>
      </c>
      <c r="CC8" s="13">
        <v>101</v>
      </c>
      <c r="CD8" s="13">
        <v>72</v>
      </c>
      <c r="CE8" s="13">
        <v>44</v>
      </c>
      <c r="CF8" s="13">
        <v>12</v>
      </c>
      <c r="CG8" s="13">
        <v>6</v>
      </c>
      <c r="CH8" s="13">
        <v>1</v>
      </c>
      <c r="CI8">
        <v>535</v>
      </c>
      <c r="CJ8">
        <v>135</v>
      </c>
      <c r="CK8">
        <v>20</v>
      </c>
      <c r="CL8" s="14">
        <v>6755</v>
      </c>
      <c r="CM8" s="14">
        <v>52</v>
      </c>
      <c r="CN8" s="14">
        <v>51</v>
      </c>
      <c r="CO8" s="14">
        <v>62</v>
      </c>
      <c r="CP8" s="14">
        <v>66</v>
      </c>
      <c r="CQ8" s="14">
        <v>51</v>
      </c>
      <c r="CR8" s="14">
        <v>61</v>
      </c>
      <c r="CS8" s="14">
        <v>79</v>
      </c>
      <c r="CT8" s="14">
        <v>62</v>
      </c>
      <c r="CU8" s="14">
        <v>62</v>
      </c>
      <c r="CV8" s="14">
        <v>62</v>
      </c>
      <c r="CW8" s="14">
        <v>63</v>
      </c>
      <c r="CX8" s="14">
        <v>78</v>
      </c>
      <c r="CY8" s="14">
        <v>70</v>
      </c>
      <c r="CZ8" s="14">
        <v>81</v>
      </c>
      <c r="DA8" s="14">
        <v>73</v>
      </c>
      <c r="DB8" s="14">
        <v>91</v>
      </c>
      <c r="DC8" s="14">
        <v>79</v>
      </c>
      <c r="DD8" s="14">
        <v>102</v>
      </c>
      <c r="DE8" s="14">
        <v>102</v>
      </c>
      <c r="DF8" s="14">
        <v>112</v>
      </c>
      <c r="DG8" s="14">
        <v>108</v>
      </c>
      <c r="DH8" s="14">
        <v>124</v>
      </c>
      <c r="DI8" s="14">
        <v>161</v>
      </c>
      <c r="DJ8" s="14">
        <v>136</v>
      </c>
      <c r="DK8" s="14">
        <v>148</v>
      </c>
      <c r="DL8" s="14">
        <v>612</v>
      </c>
      <c r="DM8" s="14">
        <v>483</v>
      </c>
      <c r="DN8" s="14">
        <v>455</v>
      </c>
      <c r="DO8" s="14">
        <v>489</v>
      </c>
      <c r="DP8" s="14">
        <v>538</v>
      </c>
      <c r="DQ8" s="14">
        <v>396</v>
      </c>
      <c r="DR8" s="14">
        <v>341</v>
      </c>
      <c r="DS8" s="14">
        <v>317</v>
      </c>
      <c r="DT8" s="14">
        <v>284</v>
      </c>
      <c r="DU8" s="14">
        <v>243</v>
      </c>
      <c r="DV8" s="14">
        <v>183</v>
      </c>
      <c r="DW8" s="14">
        <v>137</v>
      </c>
      <c r="DX8" s="14">
        <v>82</v>
      </c>
      <c r="DY8" s="14">
        <v>44</v>
      </c>
      <c r="DZ8" s="14">
        <v>9</v>
      </c>
      <c r="EA8" s="14">
        <v>2</v>
      </c>
      <c r="EB8">
        <v>985</v>
      </c>
      <c r="EC8">
        <v>275</v>
      </c>
      <c r="ED8">
        <v>55</v>
      </c>
      <c r="EE8">
        <v>365</v>
      </c>
      <c r="EF8">
        <v>3740</v>
      </c>
      <c r="EG8">
        <v>738</v>
      </c>
    </row>
    <row r="9" spans="1:137" ht="12.75">
      <c r="A9" t="s">
        <v>172</v>
      </c>
      <c r="B9" s="12">
        <v>6</v>
      </c>
      <c r="C9">
        <v>7002</v>
      </c>
      <c r="D9">
        <v>133</v>
      </c>
      <c r="E9">
        <v>113</v>
      </c>
      <c r="F9">
        <v>124</v>
      </c>
      <c r="G9">
        <v>123</v>
      </c>
      <c r="H9">
        <v>121</v>
      </c>
      <c r="I9">
        <v>138</v>
      </c>
      <c r="J9">
        <v>143</v>
      </c>
      <c r="K9">
        <v>135</v>
      </c>
      <c r="L9">
        <v>117</v>
      </c>
      <c r="M9">
        <v>165</v>
      </c>
      <c r="N9">
        <v>153</v>
      </c>
      <c r="O9">
        <v>137</v>
      </c>
      <c r="P9">
        <v>137</v>
      </c>
      <c r="Q9">
        <v>137</v>
      </c>
      <c r="R9">
        <v>157</v>
      </c>
      <c r="S9">
        <v>179</v>
      </c>
      <c r="T9">
        <v>163</v>
      </c>
      <c r="U9">
        <v>169</v>
      </c>
      <c r="V9">
        <v>164</v>
      </c>
      <c r="W9">
        <v>135</v>
      </c>
      <c r="X9">
        <v>159</v>
      </c>
      <c r="Y9">
        <v>163</v>
      </c>
      <c r="Z9">
        <v>145</v>
      </c>
      <c r="AA9">
        <v>148</v>
      </c>
      <c r="AB9">
        <v>162</v>
      </c>
      <c r="AC9">
        <v>649</v>
      </c>
      <c r="AD9">
        <v>595</v>
      </c>
      <c r="AE9">
        <v>544</v>
      </c>
      <c r="AF9">
        <v>436</v>
      </c>
      <c r="AG9">
        <v>373</v>
      </c>
      <c r="AH9">
        <v>234</v>
      </c>
      <c r="AI9">
        <v>170</v>
      </c>
      <c r="AJ9">
        <v>120</v>
      </c>
      <c r="AK9">
        <v>85</v>
      </c>
      <c r="AL9">
        <v>73</v>
      </c>
      <c r="AM9">
        <v>42</v>
      </c>
      <c r="AN9">
        <v>27</v>
      </c>
      <c r="AO9">
        <v>23</v>
      </c>
      <c r="AP9">
        <v>6</v>
      </c>
      <c r="AQ9">
        <v>1</v>
      </c>
      <c r="AR9">
        <v>1</v>
      </c>
      <c r="AS9" s="13">
        <v>3568</v>
      </c>
      <c r="AT9" s="13">
        <v>82</v>
      </c>
      <c r="AU9" s="13">
        <v>48</v>
      </c>
      <c r="AV9" s="13">
        <v>77</v>
      </c>
      <c r="AW9" s="13">
        <v>63</v>
      </c>
      <c r="AX9" s="13">
        <v>65</v>
      </c>
      <c r="AY9" s="13">
        <v>72</v>
      </c>
      <c r="AZ9" s="13">
        <v>75</v>
      </c>
      <c r="BA9" s="13">
        <v>73</v>
      </c>
      <c r="BB9" s="13">
        <v>63</v>
      </c>
      <c r="BC9" s="13">
        <v>88</v>
      </c>
      <c r="BD9" s="13">
        <v>86</v>
      </c>
      <c r="BE9" s="13">
        <v>68</v>
      </c>
      <c r="BF9" s="13">
        <v>74</v>
      </c>
      <c r="BG9" s="13">
        <v>79</v>
      </c>
      <c r="BH9" s="13">
        <v>80</v>
      </c>
      <c r="BI9" s="13">
        <v>92</v>
      </c>
      <c r="BJ9" s="13">
        <v>93</v>
      </c>
      <c r="BK9" s="13">
        <v>91</v>
      </c>
      <c r="BL9" s="13">
        <v>82</v>
      </c>
      <c r="BM9" s="13">
        <v>75</v>
      </c>
      <c r="BN9" s="13">
        <v>84</v>
      </c>
      <c r="BO9" s="13">
        <v>73</v>
      </c>
      <c r="BP9" s="13">
        <v>66</v>
      </c>
      <c r="BQ9" s="13">
        <v>72</v>
      </c>
      <c r="BR9" s="13">
        <v>85</v>
      </c>
      <c r="BS9" s="13">
        <v>322</v>
      </c>
      <c r="BT9" s="13">
        <v>300</v>
      </c>
      <c r="BU9" s="13">
        <v>264</v>
      </c>
      <c r="BV9" s="13">
        <v>227</v>
      </c>
      <c r="BW9" s="13">
        <v>194</v>
      </c>
      <c r="BX9" s="13">
        <v>105</v>
      </c>
      <c r="BY9" s="13">
        <v>77</v>
      </c>
      <c r="BZ9" s="13">
        <v>52</v>
      </c>
      <c r="CA9" s="13">
        <v>41</v>
      </c>
      <c r="CB9" s="13">
        <v>35</v>
      </c>
      <c r="CC9" s="13">
        <v>20</v>
      </c>
      <c r="CD9" s="13">
        <v>10</v>
      </c>
      <c r="CE9" s="13">
        <v>9</v>
      </c>
      <c r="CF9" s="13">
        <v>4</v>
      </c>
      <c r="CG9" s="13">
        <v>1</v>
      </c>
      <c r="CH9" s="13">
        <v>1</v>
      </c>
      <c r="CI9">
        <v>122</v>
      </c>
      <c r="CJ9">
        <v>26</v>
      </c>
      <c r="CK9">
        <v>6</v>
      </c>
      <c r="CL9" s="14">
        <v>3434</v>
      </c>
      <c r="CM9" s="14">
        <v>51</v>
      </c>
      <c r="CN9" s="14">
        <v>66</v>
      </c>
      <c r="CO9" s="14">
        <v>47</v>
      </c>
      <c r="CP9" s="14">
        <v>59</v>
      </c>
      <c r="CQ9" s="14">
        <v>56</v>
      </c>
      <c r="CR9" s="14">
        <v>67</v>
      </c>
      <c r="CS9" s="14">
        <v>68</v>
      </c>
      <c r="CT9" s="14">
        <v>62</v>
      </c>
      <c r="CU9" s="14">
        <v>53</v>
      </c>
      <c r="CV9" s="14">
        <v>77</v>
      </c>
      <c r="CW9" s="14">
        <v>67</v>
      </c>
      <c r="CX9" s="14">
        <v>70</v>
      </c>
      <c r="CY9" s="14">
        <v>63</v>
      </c>
      <c r="CZ9" s="14">
        <v>58</v>
      </c>
      <c r="DA9" s="14">
        <v>77</v>
      </c>
      <c r="DB9" s="14">
        <v>87</v>
      </c>
      <c r="DC9" s="14">
        <v>71</v>
      </c>
      <c r="DD9" s="14">
        <v>78</v>
      </c>
      <c r="DE9" s="14">
        <v>82</v>
      </c>
      <c r="DF9" s="14">
        <v>60</v>
      </c>
      <c r="DG9" s="14">
        <v>75</v>
      </c>
      <c r="DH9" s="14">
        <v>91</v>
      </c>
      <c r="DI9" s="14">
        <v>79</v>
      </c>
      <c r="DJ9" s="14">
        <v>76</v>
      </c>
      <c r="DK9" s="14">
        <v>77</v>
      </c>
      <c r="DL9" s="14">
        <v>328</v>
      </c>
      <c r="DM9" s="14">
        <v>296</v>
      </c>
      <c r="DN9" s="14">
        <v>280</v>
      </c>
      <c r="DO9" s="14">
        <v>209</v>
      </c>
      <c r="DP9" s="14">
        <v>179</v>
      </c>
      <c r="DQ9" s="14">
        <v>129</v>
      </c>
      <c r="DR9" s="14">
        <v>93</v>
      </c>
      <c r="DS9" s="14">
        <v>68</v>
      </c>
      <c r="DT9" s="14">
        <v>45</v>
      </c>
      <c r="DU9" s="14">
        <v>37</v>
      </c>
      <c r="DV9" s="14">
        <v>22</v>
      </c>
      <c r="DW9" s="14">
        <v>17</v>
      </c>
      <c r="DX9" s="14">
        <v>14</v>
      </c>
      <c r="DY9" s="14">
        <v>2</v>
      </c>
      <c r="DZ9" s="14">
        <v>0</v>
      </c>
      <c r="EA9" s="14">
        <v>0</v>
      </c>
      <c r="EB9">
        <v>136</v>
      </c>
      <c r="EC9">
        <v>32</v>
      </c>
      <c r="ED9">
        <v>2</v>
      </c>
      <c r="EE9">
        <v>335</v>
      </c>
      <c r="EF9">
        <v>2068</v>
      </c>
      <c r="EG9">
        <v>222</v>
      </c>
    </row>
    <row r="10" spans="1:137" ht="12.75">
      <c r="A10" t="s">
        <v>173</v>
      </c>
      <c r="B10" s="12">
        <v>3</v>
      </c>
      <c r="C10">
        <v>26896</v>
      </c>
      <c r="D10">
        <v>353</v>
      </c>
      <c r="E10">
        <v>324</v>
      </c>
      <c r="F10">
        <v>380</v>
      </c>
      <c r="G10">
        <v>354</v>
      </c>
      <c r="H10">
        <v>318</v>
      </c>
      <c r="I10">
        <v>345</v>
      </c>
      <c r="J10">
        <v>335</v>
      </c>
      <c r="K10">
        <v>347</v>
      </c>
      <c r="L10">
        <v>364</v>
      </c>
      <c r="M10">
        <v>341</v>
      </c>
      <c r="N10">
        <v>399</v>
      </c>
      <c r="O10">
        <v>408</v>
      </c>
      <c r="P10">
        <v>425</v>
      </c>
      <c r="Q10">
        <v>435</v>
      </c>
      <c r="R10">
        <v>459</v>
      </c>
      <c r="S10">
        <v>467</v>
      </c>
      <c r="T10">
        <v>491</v>
      </c>
      <c r="U10">
        <v>502</v>
      </c>
      <c r="V10">
        <v>553</v>
      </c>
      <c r="W10">
        <v>436</v>
      </c>
      <c r="X10">
        <v>534</v>
      </c>
      <c r="Y10">
        <v>529</v>
      </c>
      <c r="Z10">
        <v>625</v>
      </c>
      <c r="AA10">
        <v>567</v>
      </c>
      <c r="AB10">
        <v>542</v>
      </c>
      <c r="AC10">
        <v>2601</v>
      </c>
      <c r="AD10">
        <v>2201</v>
      </c>
      <c r="AE10">
        <v>1970</v>
      </c>
      <c r="AF10">
        <v>2104</v>
      </c>
      <c r="AG10">
        <v>1822</v>
      </c>
      <c r="AH10">
        <v>1397</v>
      </c>
      <c r="AI10">
        <v>1034</v>
      </c>
      <c r="AJ10">
        <v>852</v>
      </c>
      <c r="AK10">
        <v>618</v>
      </c>
      <c r="AL10">
        <v>540</v>
      </c>
      <c r="AM10">
        <v>387</v>
      </c>
      <c r="AN10">
        <v>334</v>
      </c>
      <c r="AO10">
        <v>137</v>
      </c>
      <c r="AP10">
        <v>45</v>
      </c>
      <c r="AQ10">
        <v>21</v>
      </c>
      <c r="AR10">
        <v>1</v>
      </c>
      <c r="AS10" s="13">
        <v>12386</v>
      </c>
      <c r="AT10" s="13">
        <v>164</v>
      </c>
      <c r="AU10" s="13">
        <v>168</v>
      </c>
      <c r="AV10" s="13">
        <v>209</v>
      </c>
      <c r="AW10" s="13">
        <v>185</v>
      </c>
      <c r="AX10" s="13">
        <v>162</v>
      </c>
      <c r="AY10" s="13">
        <v>157</v>
      </c>
      <c r="AZ10" s="13">
        <v>179</v>
      </c>
      <c r="BA10" s="13">
        <v>178</v>
      </c>
      <c r="BB10" s="13">
        <v>182</v>
      </c>
      <c r="BC10" s="13">
        <v>163</v>
      </c>
      <c r="BD10" s="13">
        <v>215</v>
      </c>
      <c r="BE10" s="13">
        <v>202</v>
      </c>
      <c r="BF10" s="13">
        <v>219</v>
      </c>
      <c r="BG10" s="13">
        <v>202</v>
      </c>
      <c r="BH10" s="13">
        <v>214</v>
      </c>
      <c r="BI10" s="13">
        <v>212</v>
      </c>
      <c r="BJ10" s="13">
        <v>235</v>
      </c>
      <c r="BK10" s="13">
        <v>244</v>
      </c>
      <c r="BL10" s="13">
        <v>270</v>
      </c>
      <c r="BM10" s="13">
        <v>199</v>
      </c>
      <c r="BN10" s="13">
        <v>260</v>
      </c>
      <c r="BO10" s="13">
        <v>254</v>
      </c>
      <c r="BP10" s="13">
        <v>302</v>
      </c>
      <c r="BQ10" s="13">
        <v>266</v>
      </c>
      <c r="BR10" s="13">
        <v>247</v>
      </c>
      <c r="BS10" s="13">
        <v>1264</v>
      </c>
      <c r="BT10" s="13">
        <v>1021</v>
      </c>
      <c r="BU10" s="13">
        <v>905</v>
      </c>
      <c r="BV10" s="13">
        <v>943</v>
      </c>
      <c r="BW10" s="13">
        <v>822</v>
      </c>
      <c r="BX10" s="13">
        <v>596</v>
      </c>
      <c r="BY10" s="13">
        <v>405</v>
      </c>
      <c r="BZ10" s="13">
        <v>339</v>
      </c>
      <c r="CA10" s="13">
        <v>255</v>
      </c>
      <c r="CB10" s="13">
        <v>206</v>
      </c>
      <c r="CC10" s="13">
        <v>158</v>
      </c>
      <c r="CD10" s="13">
        <v>119</v>
      </c>
      <c r="CE10" s="13">
        <v>45</v>
      </c>
      <c r="CF10" s="13">
        <v>12</v>
      </c>
      <c r="CG10" s="13">
        <v>6</v>
      </c>
      <c r="CH10" s="13">
        <v>0</v>
      </c>
      <c r="CI10">
        <v>801</v>
      </c>
      <c r="CJ10">
        <v>182</v>
      </c>
      <c r="CK10">
        <v>19</v>
      </c>
      <c r="CL10" s="14">
        <v>14510</v>
      </c>
      <c r="CM10" s="14">
        <v>188</v>
      </c>
      <c r="CN10" s="14">
        <v>156</v>
      </c>
      <c r="CO10" s="14">
        <v>171</v>
      </c>
      <c r="CP10" s="14">
        <v>169</v>
      </c>
      <c r="CQ10" s="14">
        <v>156</v>
      </c>
      <c r="CR10" s="14">
        <v>188</v>
      </c>
      <c r="CS10" s="14">
        <v>156</v>
      </c>
      <c r="CT10" s="14">
        <v>169</v>
      </c>
      <c r="CU10" s="14">
        <v>182</v>
      </c>
      <c r="CV10" s="14">
        <v>178</v>
      </c>
      <c r="CW10" s="14">
        <v>183</v>
      </c>
      <c r="CX10" s="14">
        <v>206</v>
      </c>
      <c r="CY10" s="14">
        <v>206</v>
      </c>
      <c r="CZ10" s="14">
        <v>233</v>
      </c>
      <c r="DA10" s="14">
        <v>245</v>
      </c>
      <c r="DB10" s="14">
        <v>255</v>
      </c>
      <c r="DC10" s="14">
        <v>256</v>
      </c>
      <c r="DD10" s="14">
        <v>258</v>
      </c>
      <c r="DE10" s="14">
        <v>283</v>
      </c>
      <c r="DF10" s="14">
        <v>237</v>
      </c>
      <c r="DG10" s="14">
        <v>274</v>
      </c>
      <c r="DH10" s="14">
        <v>275</v>
      </c>
      <c r="DI10" s="14">
        <v>324</v>
      </c>
      <c r="DJ10" s="14">
        <v>301</v>
      </c>
      <c r="DK10" s="14">
        <v>296</v>
      </c>
      <c r="DL10" s="14">
        <v>1336</v>
      </c>
      <c r="DM10" s="14">
        <v>1180</v>
      </c>
      <c r="DN10" s="14">
        <v>1065</v>
      </c>
      <c r="DO10" s="14">
        <v>1161</v>
      </c>
      <c r="DP10" s="14">
        <v>1000</v>
      </c>
      <c r="DQ10" s="14">
        <v>800</v>
      </c>
      <c r="DR10" s="14">
        <v>630</v>
      </c>
      <c r="DS10" s="14">
        <v>513</v>
      </c>
      <c r="DT10" s="14">
        <v>363</v>
      </c>
      <c r="DU10" s="14">
        <v>334</v>
      </c>
      <c r="DV10" s="14">
        <v>229</v>
      </c>
      <c r="DW10" s="14">
        <v>215</v>
      </c>
      <c r="DX10" s="14">
        <v>93</v>
      </c>
      <c r="DY10" s="14">
        <v>32</v>
      </c>
      <c r="DZ10" s="14">
        <v>15</v>
      </c>
      <c r="EA10" s="14">
        <v>1</v>
      </c>
      <c r="EB10">
        <v>1282</v>
      </c>
      <c r="EC10">
        <v>356</v>
      </c>
      <c r="ED10">
        <v>48</v>
      </c>
      <c r="EE10">
        <v>1073</v>
      </c>
      <c r="EF10">
        <v>8500</v>
      </c>
      <c r="EG10">
        <v>1430</v>
      </c>
    </row>
    <row r="11" spans="1:137" ht="12.75">
      <c r="A11" t="s">
        <v>174</v>
      </c>
      <c r="B11" s="12">
        <v>1</v>
      </c>
      <c r="C11">
        <v>3917</v>
      </c>
      <c r="D11">
        <v>60</v>
      </c>
      <c r="E11">
        <v>62</v>
      </c>
      <c r="F11">
        <v>68</v>
      </c>
      <c r="G11">
        <v>62</v>
      </c>
      <c r="H11">
        <v>61</v>
      </c>
      <c r="I11">
        <v>58</v>
      </c>
      <c r="J11">
        <v>73</v>
      </c>
      <c r="K11">
        <v>47</v>
      </c>
      <c r="L11">
        <v>77</v>
      </c>
      <c r="M11">
        <v>67</v>
      </c>
      <c r="N11">
        <v>63</v>
      </c>
      <c r="O11">
        <v>59</v>
      </c>
      <c r="P11">
        <v>72</v>
      </c>
      <c r="Q11">
        <v>78</v>
      </c>
      <c r="R11">
        <v>87</v>
      </c>
      <c r="S11">
        <v>56</v>
      </c>
      <c r="T11">
        <v>65</v>
      </c>
      <c r="U11">
        <v>75</v>
      </c>
      <c r="V11">
        <v>68</v>
      </c>
      <c r="W11">
        <v>57</v>
      </c>
      <c r="X11">
        <v>69</v>
      </c>
      <c r="Y11">
        <v>94</v>
      </c>
      <c r="Z11">
        <v>70</v>
      </c>
      <c r="AA11">
        <v>76</v>
      </c>
      <c r="AB11">
        <v>63</v>
      </c>
      <c r="AC11">
        <v>352</v>
      </c>
      <c r="AD11">
        <v>325</v>
      </c>
      <c r="AE11">
        <v>291</v>
      </c>
      <c r="AF11">
        <v>264</v>
      </c>
      <c r="AG11">
        <v>234</v>
      </c>
      <c r="AH11">
        <v>204</v>
      </c>
      <c r="AI11">
        <v>141</v>
      </c>
      <c r="AJ11">
        <v>139</v>
      </c>
      <c r="AK11">
        <v>96</v>
      </c>
      <c r="AL11">
        <v>79</v>
      </c>
      <c r="AM11">
        <v>43</v>
      </c>
      <c r="AN11">
        <v>31</v>
      </c>
      <c r="AO11">
        <v>21</v>
      </c>
      <c r="AP11">
        <v>6</v>
      </c>
      <c r="AQ11">
        <v>2</v>
      </c>
      <c r="AR11">
        <v>1</v>
      </c>
      <c r="AS11" s="13">
        <v>1869</v>
      </c>
      <c r="AT11" s="13">
        <v>32</v>
      </c>
      <c r="AU11" s="13">
        <v>26</v>
      </c>
      <c r="AV11" s="13">
        <v>39</v>
      </c>
      <c r="AW11" s="13">
        <v>34</v>
      </c>
      <c r="AX11" s="13">
        <v>35</v>
      </c>
      <c r="AY11" s="13">
        <v>32</v>
      </c>
      <c r="AZ11" s="13">
        <v>37</v>
      </c>
      <c r="BA11" s="13">
        <v>18</v>
      </c>
      <c r="BB11" s="13">
        <v>42</v>
      </c>
      <c r="BC11" s="13">
        <v>40</v>
      </c>
      <c r="BD11" s="13">
        <v>27</v>
      </c>
      <c r="BE11" s="13">
        <v>34</v>
      </c>
      <c r="BF11" s="13">
        <v>39</v>
      </c>
      <c r="BG11" s="13">
        <v>42</v>
      </c>
      <c r="BH11" s="13">
        <v>49</v>
      </c>
      <c r="BI11" s="13">
        <v>16</v>
      </c>
      <c r="BJ11" s="13">
        <v>34</v>
      </c>
      <c r="BK11" s="13">
        <v>45</v>
      </c>
      <c r="BL11" s="13">
        <v>37</v>
      </c>
      <c r="BM11" s="13">
        <v>31</v>
      </c>
      <c r="BN11" s="13">
        <v>32</v>
      </c>
      <c r="BO11" s="13">
        <v>45</v>
      </c>
      <c r="BP11" s="13">
        <v>32</v>
      </c>
      <c r="BQ11" s="13">
        <v>45</v>
      </c>
      <c r="BR11" s="13">
        <v>29</v>
      </c>
      <c r="BS11" s="13">
        <v>165</v>
      </c>
      <c r="BT11" s="13">
        <v>163</v>
      </c>
      <c r="BU11" s="13">
        <v>144</v>
      </c>
      <c r="BV11" s="13">
        <v>124</v>
      </c>
      <c r="BW11" s="13">
        <v>114</v>
      </c>
      <c r="BX11" s="13">
        <v>86</v>
      </c>
      <c r="BY11" s="13">
        <v>58</v>
      </c>
      <c r="BZ11" s="13">
        <v>49</v>
      </c>
      <c r="CA11" s="13">
        <v>36</v>
      </c>
      <c r="CB11" s="13">
        <v>22</v>
      </c>
      <c r="CC11" s="13">
        <v>19</v>
      </c>
      <c r="CD11" s="13">
        <v>7</v>
      </c>
      <c r="CE11" s="13">
        <v>4</v>
      </c>
      <c r="CF11" s="13">
        <v>3</v>
      </c>
      <c r="CG11" s="13">
        <v>1</v>
      </c>
      <c r="CH11" s="13">
        <v>0</v>
      </c>
      <c r="CI11">
        <v>93</v>
      </c>
      <c r="CJ11">
        <v>16</v>
      </c>
      <c r="CK11">
        <v>4</v>
      </c>
      <c r="CL11" s="14">
        <v>2048</v>
      </c>
      <c r="CM11" s="14">
        <v>28</v>
      </c>
      <c r="CN11" s="14">
        <v>36</v>
      </c>
      <c r="CO11" s="14">
        <v>29</v>
      </c>
      <c r="CP11" s="14">
        <v>28</v>
      </c>
      <c r="CQ11" s="14">
        <v>26</v>
      </c>
      <c r="CR11" s="14">
        <v>26</v>
      </c>
      <c r="CS11" s="14">
        <v>35</v>
      </c>
      <c r="CT11" s="14">
        <v>29</v>
      </c>
      <c r="CU11" s="14">
        <v>35</v>
      </c>
      <c r="CV11" s="14">
        <v>27</v>
      </c>
      <c r="CW11" s="14">
        <v>36</v>
      </c>
      <c r="CX11" s="14">
        <v>25</v>
      </c>
      <c r="CY11" s="14">
        <v>33</v>
      </c>
      <c r="CZ11" s="14">
        <v>36</v>
      </c>
      <c r="DA11" s="14">
        <v>38</v>
      </c>
      <c r="DB11" s="14">
        <v>41</v>
      </c>
      <c r="DC11" s="14">
        <v>30</v>
      </c>
      <c r="DD11" s="14">
        <v>30</v>
      </c>
      <c r="DE11" s="14">
        <v>30</v>
      </c>
      <c r="DF11" s="14">
        <v>26</v>
      </c>
      <c r="DG11" s="14">
        <v>36</v>
      </c>
      <c r="DH11" s="14">
        <v>49</v>
      </c>
      <c r="DI11" s="14">
        <v>37</v>
      </c>
      <c r="DJ11" s="14">
        <v>31</v>
      </c>
      <c r="DK11" s="14">
        <v>34</v>
      </c>
      <c r="DL11" s="14">
        <v>186</v>
      </c>
      <c r="DM11" s="14">
        <v>161</v>
      </c>
      <c r="DN11" s="14">
        <v>148</v>
      </c>
      <c r="DO11" s="14">
        <v>140</v>
      </c>
      <c r="DP11" s="14">
        <v>120</v>
      </c>
      <c r="DQ11" s="14">
        <v>118</v>
      </c>
      <c r="DR11" s="14">
        <v>83</v>
      </c>
      <c r="DS11" s="14">
        <v>90</v>
      </c>
      <c r="DT11" s="14">
        <v>59</v>
      </c>
      <c r="DU11" s="14">
        <v>57</v>
      </c>
      <c r="DV11" s="14">
        <v>24</v>
      </c>
      <c r="DW11" s="14">
        <v>24</v>
      </c>
      <c r="DX11" s="14">
        <v>17</v>
      </c>
      <c r="DY11" s="14">
        <v>3</v>
      </c>
      <c r="DZ11" s="14">
        <v>1</v>
      </c>
      <c r="EA11" s="14">
        <v>1</v>
      </c>
      <c r="EB11">
        <v>186</v>
      </c>
      <c r="EC11">
        <v>46</v>
      </c>
      <c r="ED11">
        <v>5</v>
      </c>
      <c r="EE11">
        <v>170</v>
      </c>
      <c r="EF11">
        <v>1100</v>
      </c>
      <c r="EG11">
        <v>201</v>
      </c>
    </row>
    <row r="12" spans="1:137" ht="12.75">
      <c r="A12" t="s">
        <v>175</v>
      </c>
      <c r="B12" s="12">
        <v>3</v>
      </c>
      <c r="C12">
        <v>22069</v>
      </c>
      <c r="D12">
        <v>361</v>
      </c>
      <c r="E12">
        <v>366</v>
      </c>
      <c r="F12">
        <v>360</v>
      </c>
      <c r="G12">
        <v>366</v>
      </c>
      <c r="H12">
        <v>411</v>
      </c>
      <c r="I12">
        <v>386</v>
      </c>
      <c r="J12">
        <v>379</v>
      </c>
      <c r="K12">
        <v>409</v>
      </c>
      <c r="L12">
        <v>406</v>
      </c>
      <c r="M12">
        <v>421</v>
      </c>
      <c r="N12">
        <v>444</v>
      </c>
      <c r="O12">
        <v>438</v>
      </c>
      <c r="P12">
        <v>431</v>
      </c>
      <c r="Q12">
        <v>450</v>
      </c>
      <c r="R12">
        <v>419</v>
      </c>
      <c r="S12">
        <v>516</v>
      </c>
      <c r="T12">
        <v>471</v>
      </c>
      <c r="U12">
        <v>460</v>
      </c>
      <c r="V12">
        <v>491</v>
      </c>
      <c r="W12">
        <v>413</v>
      </c>
      <c r="X12">
        <v>440</v>
      </c>
      <c r="Y12">
        <v>499</v>
      </c>
      <c r="Z12">
        <v>552</v>
      </c>
      <c r="AA12">
        <v>504</v>
      </c>
      <c r="AB12">
        <v>467</v>
      </c>
      <c r="AC12">
        <v>2085</v>
      </c>
      <c r="AD12">
        <v>1690</v>
      </c>
      <c r="AE12">
        <v>1557</v>
      </c>
      <c r="AF12">
        <v>1488</v>
      </c>
      <c r="AG12">
        <v>1266</v>
      </c>
      <c r="AH12">
        <v>922</v>
      </c>
      <c r="AI12">
        <v>700</v>
      </c>
      <c r="AJ12">
        <v>497</v>
      </c>
      <c r="AK12">
        <v>340</v>
      </c>
      <c r="AL12">
        <v>286</v>
      </c>
      <c r="AM12">
        <v>174</v>
      </c>
      <c r="AN12">
        <v>116</v>
      </c>
      <c r="AO12">
        <v>54</v>
      </c>
      <c r="AP12">
        <v>18</v>
      </c>
      <c r="AQ12">
        <v>11</v>
      </c>
      <c r="AR12">
        <v>2</v>
      </c>
      <c r="AS12" s="13">
        <v>10698</v>
      </c>
      <c r="AT12" s="13">
        <v>170</v>
      </c>
      <c r="AU12" s="13">
        <v>190</v>
      </c>
      <c r="AV12" s="13">
        <v>202</v>
      </c>
      <c r="AW12" s="13">
        <v>189</v>
      </c>
      <c r="AX12" s="13">
        <v>219</v>
      </c>
      <c r="AY12" s="13">
        <v>210</v>
      </c>
      <c r="AZ12" s="13">
        <v>187</v>
      </c>
      <c r="BA12" s="13">
        <v>206</v>
      </c>
      <c r="BB12" s="13">
        <v>209</v>
      </c>
      <c r="BC12" s="13">
        <v>209</v>
      </c>
      <c r="BD12" s="13">
        <v>241</v>
      </c>
      <c r="BE12" s="13">
        <v>220</v>
      </c>
      <c r="BF12" s="13">
        <v>233</v>
      </c>
      <c r="BG12" s="13">
        <v>213</v>
      </c>
      <c r="BH12" s="13">
        <v>224</v>
      </c>
      <c r="BI12" s="13">
        <v>242</v>
      </c>
      <c r="BJ12" s="13">
        <v>238</v>
      </c>
      <c r="BK12" s="13">
        <v>212</v>
      </c>
      <c r="BL12" s="13">
        <v>256</v>
      </c>
      <c r="BM12" s="13">
        <v>221</v>
      </c>
      <c r="BN12" s="13">
        <v>211</v>
      </c>
      <c r="BO12" s="13">
        <v>235</v>
      </c>
      <c r="BP12" s="13">
        <v>271</v>
      </c>
      <c r="BQ12" s="13">
        <v>247</v>
      </c>
      <c r="BR12" s="13">
        <v>245</v>
      </c>
      <c r="BS12" s="13">
        <v>1017</v>
      </c>
      <c r="BT12" s="13">
        <v>826</v>
      </c>
      <c r="BU12" s="13">
        <v>730</v>
      </c>
      <c r="BV12" s="13">
        <v>690</v>
      </c>
      <c r="BW12" s="13">
        <v>579</v>
      </c>
      <c r="BX12" s="13">
        <v>434</v>
      </c>
      <c r="BY12" s="13">
        <v>309</v>
      </c>
      <c r="BZ12" s="13">
        <v>208</v>
      </c>
      <c r="CA12" s="13">
        <v>146</v>
      </c>
      <c r="CB12" s="13">
        <v>119</v>
      </c>
      <c r="CC12" s="13">
        <v>66</v>
      </c>
      <c r="CD12" s="13">
        <v>44</v>
      </c>
      <c r="CE12" s="13">
        <v>21</v>
      </c>
      <c r="CF12" s="13">
        <v>4</v>
      </c>
      <c r="CG12" s="13">
        <v>5</v>
      </c>
      <c r="CH12" s="13">
        <v>1</v>
      </c>
      <c r="CI12">
        <v>405</v>
      </c>
      <c r="CJ12">
        <v>75</v>
      </c>
      <c r="CK12">
        <v>10</v>
      </c>
      <c r="CL12" s="14">
        <v>11371</v>
      </c>
      <c r="CM12" s="14">
        <v>191</v>
      </c>
      <c r="CN12" s="14">
        <v>176</v>
      </c>
      <c r="CO12" s="14">
        <v>158</v>
      </c>
      <c r="CP12" s="14">
        <v>177</v>
      </c>
      <c r="CQ12" s="14">
        <v>193</v>
      </c>
      <c r="CR12" s="14">
        <v>176</v>
      </c>
      <c r="CS12" s="14">
        <v>191</v>
      </c>
      <c r="CT12" s="14">
        <v>203</v>
      </c>
      <c r="CU12" s="14">
        <v>197</v>
      </c>
      <c r="CV12" s="14">
        <v>212</v>
      </c>
      <c r="CW12" s="14">
        <v>203</v>
      </c>
      <c r="CX12" s="14">
        <v>219</v>
      </c>
      <c r="CY12" s="14">
        <v>198</v>
      </c>
      <c r="CZ12" s="14">
        <v>236</v>
      </c>
      <c r="DA12" s="14">
        <v>196</v>
      </c>
      <c r="DB12" s="14">
        <v>274</v>
      </c>
      <c r="DC12" s="14">
        <v>233</v>
      </c>
      <c r="DD12" s="14">
        <v>248</v>
      </c>
      <c r="DE12" s="14">
        <v>235</v>
      </c>
      <c r="DF12" s="14">
        <v>193</v>
      </c>
      <c r="DG12" s="14">
        <v>229</v>
      </c>
      <c r="DH12" s="14">
        <v>264</v>
      </c>
      <c r="DI12" s="14">
        <v>281</v>
      </c>
      <c r="DJ12" s="14">
        <v>257</v>
      </c>
      <c r="DK12" s="14">
        <v>223</v>
      </c>
      <c r="DL12" s="14">
        <v>1069</v>
      </c>
      <c r="DM12" s="14">
        <v>864</v>
      </c>
      <c r="DN12" s="14">
        <v>826</v>
      </c>
      <c r="DO12" s="14">
        <v>798</v>
      </c>
      <c r="DP12" s="14">
        <v>688</v>
      </c>
      <c r="DQ12" s="14">
        <v>488</v>
      </c>
      <c r="DR12" s="14">
        <v>391</v>
      </c>
      <c r="DS12" s="14">
        <v>289</v>
      </c>
      <c r="DT12" s="14">
        <v>195</v>
      </c>
      <c r="DU12" s="14">
        <v>168</v>
      </c>
      <c r="DV12" s="14">
        <v>108</v>
      </c>
      <c r="DW12" s="14">
        <v>72</v>
      </c>
      <c r="DX12" s="14">
        <v>33</v>
      </c>
      <c r="DY12" s="14">
        <v>14</v>
      </c>
      <c r="DZ12" s="14">
        <v>6</v>
      </c>
      <c r="EA12" s="14">
        <v>1</v>
      </c>
      <c r="EB12">
        <v>596</v>
      </c>
      <c r="EC12">
        <v>126</v>
      </c>
      <c r="ED12">
        <v>21</v>
      </c>
      <c r="EE12">
        <v>1051</v>
      </c>
      <c r="EF12">
        <v>6681</v>
      </c>
      <c r="EG12">
        <v>879</v>
      </c>
    </row>
    <row r="13" spans="1:137" ht="12.75">
      <c r="A13" t="s">
        <v>176</v>
      </c>
      <c r="B13" s="12">
        <v>1</v>
      </c>
      <c r="C13">
        <v>75365</v>
      </c>
      <c r="D13">
        <v>1192</v>
      </c>
      <c r="E13">
        <v>1169</v>
      </c>
      <c r="F13">
        <v>1246</v>
      </c>
      <c r="G13">
        <v>1202</v>
      </c>
      <c r="H13">
        <v>1171</v>
      </c>
      <c r="I13">
        <v>1204</v>
      </c>
      <c r="J13">
        <v>1116</v>
      </c>
      <c r="K13">
        <v>1212</v>
      </c>
      <c r="L13">
        <v>1174</v>
      </c>
      <c r="M13">
        <v>1288</v>
      </c>
      <c r="N13">
        <v>1403</v>
      </c>
      <c r="O13">
        <v>1299</v>
      </c>
      <c r="P13">
        <v>1470</v>
      </c>
      <c r="Q13">
        <v>1434</v>
      </c>
      <c r="R13">
        <v>1435</v>
      </c>
      <c r="S13">
        <v>1629</v>
      </c>
      <c r="T13">
        <v>1502</v>
      </c>
      <c r="U13">
        <v>1557</v>
      </c>
      <c r="V13">
        <v>1625</v>
      </c>
      <c r="W13">
        <v>1369</v>
      </c>
      <c r="X13">
        <v>1576</v>
      </c>
      <c r="Y13">
        <v>1657</v>
      </c>
      <c r="Z13">
        <v>1762</v>
      </c>
      <c r="AA13">
        <v>1700</v>
      </c>
      <c r="AB13">
        <v>1646</v>
      </c>
      <c r="AC13">
        <v>7472</v>
      </c>
      <c r="AD13">
        <v>6211</v>
      </c>
      <c r="AE13">
        <v>5330</v>
      </c>
      <c r="AF13">
        <v>5330</v>
      </c>
      <c r="AG13">
        <v>4484</v>
      </c>
      <c r="AH13">
        <v>3426</v>
      </c>
      <c r="AI13">
        <v>2522</v>
      </c>
      <c r="AJ13">
        <v>1911</v>
      </c>
      <c r="AK13">
        <v>1305</v>
      </c>
      <c r="AL13">
        <v>989</v>
      </c>
      <c r="AM13">
        <v>607</v>
      </c>
      <c r="AN13">
        <v>410</v>
      </c>
      <c r="AO13">
        <v>217</v>
      </c>
      <c r="AP13">
        <v>81</v>
      </c>
      <c r="AQ13">
        <v>28</v>
      </c>
      <c r="AR13">
        <v>6</v>
      </c>
      <c r="AS13" s="13">
        <v>36066</v>
      </c>
      <c r="AT13" s="13">
        <v>607</v>
      </c>
      <c r="AU13" s="13">
        <v>608</v>
      </c>
      <c r="AV13" s="13">
        <v>624</v>
      </c>
      <c r="AW13" s="13">
        <v>635</v>
      </c>
      <c r="AX13" s="13">
        <v>587</v>
      </c>
      <c r="AY13" s="13">
        <v>615</v>
      </c>
      <c r="AZ13" s="13">
        <v>543</v>
      </c>
      <c r="BA13" s="13">
        <v>612</v>
      </c>
      <c r="BB13" s="13">
        <v>596</v>
      </c>
      <c r="BC13" s="13">
        <v>677</v>
      </c>
      <c r="BD13" s="13">
        <v>688</v>
      </c>
      <c r="BE13" s="13">
        <v>667</v>
      </c>
      <c r="BF13" s="13">
        <v>714</v>
      </c>
      <c r="BG13" s="13">
        <v>748</v>
      </c>
      <c r="BH13" s="13">
        <v>745</v>
      </c>
      <c r="BI13" s="13">
        <v>835</v>
      </c>
      <c r="BJ13" s="13">
        <v>744</v>
      </c>
      <c r="BK13" s="13">
        <v>726</v>
      </c>
      <c r="BL13" s="13">
        <v>794</v>
      </c>
      <c r="BM13" s="13">
        <v>687</v>
      </c>
      <c r="BN13" s="13">
        <v>780</v>
      </c>
      <c r="BO13" s="13">
        <v>814</v>
      </c>
      <c r="BP13" s="13">
        <v>830</v>
      </c>
      <c r="BQ13" s="13">
        <v>804</v>
      </c>
      <c r="BR13" s="13">
        <v>805</v>
      </c>
      <c r="BS13" s="13">
        <v>3658</v>
      </c>
      <c r="BT13" s="13">
        <v>2929</v>
      </c>
      <c r="BU13" s="13">
        <v>2512</v>
      </c>
      <c r="BV13" s="13">
        <v>2424</v>
      </c>
      <c r="BW13" s="13">
        <v>2057</v>
      </c>
      <c r="BX13" s="13">
        <v>1567</v>
      </c>
      <c r="BY13" s="13">
        <v>1137</v>
      </c>
      <c r="BZ13" s="13">
        <v>848</v>
      </c>
      <c r="CA13" s="13">
        <v>555</v>
      </c>
      <c r="CB13" s="13">
        <v>405</v>
      </c>
      <c r="CC13" s="13">
        <v>240</v>
      </c>
      <c r="CD13" s="13">
        <v>145</v>
      </c>
      <c r="CE13" s="13">
        <v>62</v>
      </c>
      <c r="CF13" s="13">
        <v>30</v>
      </c>
      <c r="CG13" s="13">
        <v>7</v>
      </c>
      <c r="CH13" s="13">
        <v>2</v>
      </c>
      <c r="CI13">
        <v>1446</v>
      </c>
      <c r="CJ13">
        <v>247</v>
      </c>
      <c r="CK13">
        <v>40</v>
      </c>
      <c r="CL13" s="14">
        <v>39299</v>
      </c>
      <c r="CM13" s="14">
        <v>585</v>
      </c>
      <c r="CN13" s="14">
        <v>561</v>
      </c>
      <c r="CO13" s="14">
        <v>621</v>
      </c>
      <c r="CP13" s="14">
        <v>567</v>
      </c>
      <c r="CQ13" s="14">
        <v>584</v>
      </c>
      <c r="CR13" s="14">
        <v>589</v>
      </c>
      <c r="CS13" s="14">
        <v>572</v>
      </c>
      <c r="CT13" s="14">
        <v>600</v>
      </c>
      <c r="CU13" s="14">
        <v>578</v>
      </c>
      <c r="CV13" s="14">
        <v>611</v>
      </c>
      <c r="CW13" s="14">
        <v>715</v>
      </c>
      <c r="CX13" s="14">
        <v>632</v>
      </c>
      <c r="CY13" s="14">
        <v>757</v>
      </c>
      <c r="CZ13" s="14">
        <v>686</v>
      </c>
      <c r="DA13" s="14">
        <v>690</v>
      </c>
      <c r="DB13" s="14">
        <v>794</v>
      </c>
      <c r="DC13" s="14">
        <v>758</v>
      </c>
      <c r="DD13" s="14">
        <v>830</v>
      </c>
      <c r="DE13" s="14">
        <v>831</v>
      </c>
      <c r="DF13" s="14">
        <v>683</v>
      </c>
      <c r="DG13" s="14">
        <v>795</v>
      </c>
      <c r="DH13" s="14">
        <v>843</v>
      </c>
      <c r="DI13" s="14">
        <v>931</v>
      </c>
      <c r="DJ13" s="14">
        <v>896</v>
      </c>
      <c r="DK13" s="14">
        <v>841</v>
      </c>
      <c r="DL13" s="14">
        <v>3814</v>
      </c>
      <c r="DM13" s="14">
        <v>3282</v>
      </c>
      <c r="DN13" s="14">
        <v>2818</v>
      </c>
      <c r="DO13" s="14">
        <v>2906</v>
      </c>
      <c r="DP13" s="14">
        <v>2427</v>
      </c>
      <c r="DQ13" s="14">
        <v>1859</v>
      </c>
      <c r="DR13" s="14">
        <v>1385</v>
      </c>
      <c r="DS13" s="14">
        <v>1062</v>
      </c>
      <c r="DT13" s="14">
        <v>750</v>
      </c>
      <c r="DU13" s="14">
        <v>584</v>
      </c>
      <c r="DV13" s="14">
        <v>366</v>
      </c>
      <c r="DW13" s="14">
        <v>265</v>
      </c>
      <c r="DX13" s="14">
        <v>155</v>
      </c>
      <c r="DY13" s="14">
        <v>51</v>
      </c>
      <c r="DZ13" s="14">
        <v>21</v>
      </c>
      <c r="EA13" s="14">
        <v>4</v>
      </c>
      <c r="EB13">
        <v>2197</v>
      </c>
      <c r="EC13">
        <v>496</v>
      </c>
      <c r="ED13">
        <v>76</v>
      </c>
      <c r="EE13">
        <v>3479</v>
      </c>
      <c r="EF13">
        <v>23449</v>
      </c>
      <c r="EG13">
        <v>3244</v>
      </c>
    </row>
    <row r="14" spans="1:137" ht="12.75">
      <c r="A14" t="s">
        <v>177</v>
      </c>
      <c r="B14" s="12">
        <v>6</v>
      </c>
      <c r="C14">
        <v>31059</v>
      </c>
      <c r="D14">
        <v>515</v>
      </c>
      <c r="E14">
        <v>538</v>
      </c>
      <c r="F14">
        <v>569</v>
      </c>
      <c r="G14">
        <v>571</v>
      </c>
      <c r="H14">
        <v>538</v>
      </c>
      <c r="I14">
        <v>568</v>
      </c>
      <c r="J14">
        <v>572</v>
      </c>
      <c r="K14">
        <v>550</v>
      </c>
      <c r="L14">
        <v>612</v>
      </c>
      <c r="M14">
        <v>579</v>
      </c>
      <c r="N14">
        <v>672</v>
      </c>
      <c r="O14">
        <v>593</v>
      </c>
      <c r="P14">
        <v>603</v>
      </c>
      <c r="Q14">
        <v>642</v>
      </c>
      <c r="R14">
        <v>640</v>
      </c>
      <c r="S14">
        <v>683</v>
      </c>
      <c r="T14">
        <v>644</v>
      </c>
      <c r="U14">
        <v>652</v>
      </c>
      <c r="V14">
        <v>626</v>
      </c>
      <c r="W14">
        <v>542</v>
      </c>
      <c r="X14">
        <v>601</v>
      </c>
      <c r="Y14">
        <v>639</v>
      </c>
      <c r="Z14">
        <v>663</v>
      </c>
      <c r="AA14">
        <v>666</v>
      </c>
      <c r="AB14">
        <v>638</v>
      </c>
      <c r="AC14">
        <v>2866</v>
      </c>
      <c r="AD14">
        <v>2785</v>
      </c>
      <c r="AE14">
        <v>2461</v>
      </c>
      <c r="AF14">
        <v>2122</v>
      </c>
      <c r="AG14">
        <v>1735</v>
      </c>
      <c r="AH14">
        <v>1247</v>
      </c>
      <c r="AI14">
        <v>903</v>
      </c>
      <c r="AJ14">
        <v>601</v>
      </c>
      <c r="AK14">
        <v>460</v>
      </c>
      <c r="AL14">
        <v>322</v>
      </c>
      <c r="AM14">
        <v>196</v>
      </c>
      <c r="AN14">
        <v>132</v>
      </c>
      <c r="AO14">
        <v>79</v>
      </c>
      <c r="AP14">
        <v>18</v>
      </c>
      <c r="AQ14">
        <v>12</v>
      </c>
      <c r="AR14">
        <v>3</v>
      </c>
      <c r="AS14" s="13">
        <v>14942</v>
      </c>
      <c r="AT14" s="13">
        <v>254</v>
      </c>
      <c r="AU14" s="13">
        <v>278</v>
      </c>
      <c r="AV14" s="13">
        <v>293</v>
      </c>
      <c r="AW14" s="13">
        <v>293</v>
      </c>
      <c r="AX14" s="13">
        <v>280</v>
      </c>
      <c r="AY14" s="13">
        <v>287</v>
      </c>
      <c r="AZ14" s="13">
        <v>299</v>
      </c>
      <c r="BA14" s="13">
        <v>290</v>
      </c>
      <c r="BB14" s="13">
        <v>305</v>
      </c>
      <c r="BC14" s="13">
        <v>309</v>
      </c>
      <c r="BD14" s="13">
        <v>344</v>
      </c>
      <c r="BE14" s="13">
        <v>304</v>
      </c>
      <c r="BF14" s="13">
        <v>288</v>
      </c>
      <c r="BG14" s="13">
        <v>333</v>
      </c>
      <c r="BH14" s="13">
        <v>308</v>
      </c>
      <c r="BI14" s="13">
        <v>339</v>
      </c>
      <c r="BJ14" s="13">
        <v>317</v>
      </c>
      <c r="BK14" s="13">
        <v>304</v>
      </c>
      <c r="BL14" s="13">
        <v>300</v>
      </c>
      <c r="BM14" s="13">
        <v>271</v>
      </c>
      <c r="BN14" s="13">
        <v>302</v>
      </c>
      <c r="BO14" s="13">
        <v>298</v>
      </c>
      <c r="BP14" s="13">
        <v>319</v>
      </c>
      <c r="BQ14" s="13">
        <v>325</v>
      </c>
      <c r="BR14" s="13">
        <v>310</v>
      </c>
      <c r="BS14" s="13">
        <v>1355</v>
      </c>
      <c r="BT14" s="13">
        <v>1327</v>
      </c>
      <c r="BU14" s="13">
        <v>1157</v>
      </c>
      <c r="BV14" s="13">
        <v>1024</v>
      </c>
      <c r="BW14" s="13">
        <v>784</v>
      </c>
      <c r="BX14" s="13">
        <v>565</v>
      </c>
      <c r="BY14" s="13">
        <v>415</v>
      </c>
      <c r="BZ14" s="13">
        <v>259</v>
      </c>
      <c r="CA14" s="13">
        <v>190</v>
      </c>
      <c r="CB14" s="13">
        <v>148</v>
      </c>
      <c r="CC14" s="13">
        <v>82</v>
      </c>
      <c r="CD14" s="13">
        <v>41</v>
      </c>
      <c r="CE14" s="13">
        <v>27</v>
      </c>
      <c r="CF14" s="13">
        <v>10</v>
      </c>
      <c r="CG14" s="13">
        <v>6</v>
      </c>
      <c r="CH14" s="13">
        <v>1</v>
      </c>
      <c r="CI14">
        <v>506</v>
      </c>
      <c r="CJ14">
        <v>85</v>
      </c>
      <c r="CK14">
        <v>18</v>
      </c>
      <c r="CL14" s="14">
        <v>16117</v>
      </c>
      <c r="CM14" s="14">
        <v>261</v>
      </c>
      <c r="CN14" s="14">
        <v>260</v>
      </c>
      <c r="CO14" s="14">
        <v>276</v>
      </c>
      <c r="CP14" s="14">
        <v>278</v>
      </c>
      <c r="CQ14" s="14">
        <v>258</v>
      </c>
      <c r="CR14" s="14">
        <v>281</v>
      </c>
      <c r="CS14" s="14">
        <v>274</v>
      </c>
      <c r="CT14" s="14">
        <v>260</v>
      </c>
      <c r="CU14" s="14">
        <v>307</v>
      </c>
      <c r="CV14" s="14">
        <v>270</v>
      </c>
      <c r="CW14" s="14">
        <v>328</v>
      </c>
      <c r="CX14" s="14">
        <v>289</v>
      </c>
      <c r="CY14" s="14">
        <v>314</v>
      </c>
      <c r="CZ14" s="14">
        <v>309</v>
      </c>
      <c r="DA14" s="14">
        <v>332</v>
      </c>
      <c r="DB14" s="14">
        <v>343</v>
      </c>
      <c r="DC14" s="14">
        <v>327</v>
      </c>
      <c r="DD14" s="14">
        <v>349</v>
      </c>
      <c r="DE14" s="14">
        <v>327</v>
      </c>
      <c r="DF14" s="14">
        <v>272</v>
      </c>
      <c r="DG14" s="14">
        <v>300</v>
      </c>
      <c r="DH14" s="14">
        <v>341</v>
      </c>
      <c r="DI14" s="14">
        <v>343</v>
      </c>
      <c r="DJ14" s="14">
        <v>341</v>
      </c>
      <c r="DK14" s="14">
        <v>328</v>
      </c>
      <c r="DL14" s="14">
        <v>1511</v>
      </c>
      <c r="DM14" s="14">
        <v>1458</v>
      </c>
      <c r="DN14" s="14">
        <v>1304</v>
      </c>
      <c r="DO14" s="14">
        <v>1098</v>
      </c>
      <c r="DP14" s="14">
        <v>951</v>
      </c>
      <c r="DQ14" s="14">
        <v>682</v>
      </c>
      <c r="DR14" s="14">
        <v>488</v>
      </c>
      <c r="DS14" s="14">
        <v>342</v>
      </c>
      <c r="DT14" s="14">
        <v>270</v>
      </c>
      <c r="DU14" s="14">
        <v>174</v>
      </c>
      <c r="DV14" s="14">
        <v>113</v>
      </c>
      <c r="DW14" s="14">
        <v>92</v>
      </c>
      <c r="DX14" s="14">
        <v>52</v>
      </c>
      <c r="DY14" s="14">
        <v>7</v>
      </c>
      <c r="DZ14" s="14">
        <v>6</v>
      </c>
      <c r="EA14" s="14">
        <v>2</v>
      </c>
      <c r="EB14">
        <v>716</v>
      </c>
      <c r="EC14">
        <v>159</v>
      </c>
      <c r="ED14">
        <v>16</v>
      </c>
      <c r="EE14">
        <v>1572</v>
      </c>
      <c r="EF14">
        <v>9592</v>
      </c>
      <c r="EG14">
        <v>1170</v>
      </c>
    </row>
    <row r="15" spans="1:137" ht="12.75">
      <c r="A15" t="s">
        <v>178</v>
      </c>
      <c r="B15" s="12">
        <v>3</v>
      </c>
      <c r="C15">
        <v>17435</v>
      </c>
      <c r="D15">
        <v>259</v>
      </c>
      <c r="E15">
        <v>189</v>
      </c>
      <c r="F15">
        <v>220</v>
      </c>
      <c r="G15">
        <v>229</v>
      </c>
      <c r="H15">
        <v>231</v>
      </c>
      <c r="I15">
        <v>258</v>
      </c>
      <c r="J15">
        <v>246</v>
      </c>
      <c r="K15">
        <v>224</v>
      </c>
      <c r="L15">
        <v>225</v>
      </c>
      <c r="M15">
        <v>216</v>
      </c>
      <c r="N15">
        <v>264</v>
      </c>
      <c r="O15">
        <v>246</v>
      </c>
      <c r="P15">
        <v>303</v>
      </c>
      <c r="Q15">
        <v>258</v>
      </c>
      <c r="R15">
        <v>277</v>
      </c>
      <c r="S15">
        <v>310</v>
      </c>
      <c r="T15">
        <v>312</v>
      </c>
      <c r="U15">
        <v>308</v>
      </c>
      <c r="V15">
        <v>298</v>
      </c>
      <c r="W15">
        <v>304</v>
      </c>
      <c r="X15">
        <v>345</v>
      </c>
      <c r="Y15">
        <v>361</v>
      </c>
      <c r="Z15">
        <v>344</v>
      </c>
      <c r="AA15">
        <v>351</v>
      </c>
      <c r="AB15">
        <v>358</v>
      </c>
      <c r="AC15">
        <v>1782</v>
      </c>
      <c r="AD15">
        <v>1495</v>
      </c>
      <c r="AE15">
        <v>1236</v>
      </c>
      <c r="AF15">
        <v>1201</v>
      </c>
      <c r="AG15">
        <v>1178</v>
      </c>
      <c r="AH15">
        <v>882</v>
      </c>
      <c r="AI15">
        <v>749</v>
      </c>
      <c r="AJ15">
        <v>621</v>
      </c>
      <c r="AK15">
        <v>423</v>
      </c>
      <c r="AL15">
        <v>364</v>
      </c>
      <c r="AM15">
        <v>248</v>
      </c>
      <c r="AN15">
        <v>181</v>
      </c>
      <c r="AO15">
        <v>85</v>
      </c>
      <c r="AP15">
        <v>40</v>
      </c>
      <c r="AQ15">
        <v>11</v>
      </c>
      <c r="AR15">
        <v>2</v>
      </c>
      <c r="AS15" s="13">
        <v>8083</v>
      </c>
      <c r="AT15" s="13">
        <v>139</v>
      </c>
      <c r="AU15" s="13">
        <v>92</v>
      </c>
      <c r="AV15" s="13">
        <v>112</v>
      </c>
      <c r="AW15" s="13">
        <v>136</v>
      </c>
      <c r="AX15" s="13">
        <v>104</v>
      </c>
      <c r="AY15" s="13">
        <v>139</v>
      </c>
      <c r="AZ15" s="13">
        <v>121</v>
      </c>
      <c r="BA15" s="13">
        <v>105</v>
      </c>
      <c r="BB15" s="13">
        <v>124</v>
      </c>
      <c r="BC15" s="13">
        <v>95</v>
      </c>
      <c r="BD15" s="13">
        <v>127</v>
      </c>
      <c r="BE15" s="13">
        <v>120</v>
      </c>
      <c r="BF15" s="13">
        <v>146</v>
      </c>
      <c r="BG15" s="13">
        <v>124</v>
      </c>
      <c r="BH15" s="13">
        <v>132</v>
      </c>
      <c r="BI15" s="13">
        <v>167</v>
      </c>
      <c r="BJ15" s="13">
        <v>153</v>
      </c>
      <c r="BK15" s="13">
        <v>147</v>
      </c>
      <c r="BL15" s="13">
        <v>157</v>
      </c>
      <c r="BM15" s="13">
        <v>148</v>
      </c>
      <c r="BN15" s="13">
        <v>176</v>
      </c>
      <c r="BO15" s="13">
        <v>180</v>
      </c>
      <c r="BP15" s="13">
        <v>171</v>
      </c>
      <c r="BQ15" s="13">
        <v>157</v>
      </c>
      <c r="BR15" s="13">
        <v>173</v>
      </c>
      <c r="BS15" s="13">
        <v>874</v>
      </c>
      <c r="BT15" s="13">
        <v>691</v>
      </c>
      <c r="BU15" s="13">
        <v>570</v>
      </c>
      <c r="BV15" s="13">
        <v>537</v>
      </c>
      <c r="BW15" s="13">
        <v>560</v>
      </c>
      <c r="BX15" s="13">
        <v>375</v>
      </c>
      <c r="BY15" s="13">
        <v>306</v>
      </c>
      <c r="BZ15" s="13">
        <v>230</v>
      </c>
      <c r="CA15" s="13">
        <v>176</v>
      </c>
      <c r="CB15" s="13">
        <v>125</v>
      </c>
      <c r="CC15" s="13">
        <v>93</v>
      </c>
      <c r="CD15" s="13">
        <v>66</v>
      </c>
      <c r="CE15" s="13">
        <v>20</v>
      </c>
      <c r="CF15" s="13">
        <v>15</v>
      </c>
      <c r="CG15" s="13">
        <v>3</v>
      </c>
      <c r="CH15" s="13">
        <v>0</v>
      </c>
      <c r="CI15">
        <v>496</v>
      </c>
      <c r="CJ15">
        <v>103</v>
      </c>
      <c r="CK15">
        <v>18</v>
      </c>
      <c r="CL15" s="14">
        <v>9352</v>
      </c>
      <c r="CM15" s="14">
        <v>120</v>
      </c>
      <c r="CN15" s="14">
        <v>98</v>
      </c>
      <c r="CO15" s="14">
        <v>107</v>
      </c>
      <c r="CP15" s="14">
        <v>93</v>
      </c>
      <c r="CQ15" s="14">
        <v>127</v>
      </c>
      <c r="CR15" s="14">
        <v>119</v>
      </c>
      <c r="CS15" s="14">
        <v>125</v>
      </c>
      <c r="CT15" s="14">
        <v>119</v>
      </c>
      <c r="CU15" s="14">
        <v>101</v>
      </c>
      <c r="CV15" s="14">
        <v>122</v>
      </c>
      <c r="CW15" s="14">
        <v>137</v>
      </c>
      <c r="CX15" s="14">
        <v>126</v>
      </c>
      <c r="CY15" s="14">
        <v>157</v>
      </c>
      <c r="CZ15" s="14">
        <v>134</v>
      </c>
      <c r="DA15" s="14">
        <v>145</v>
      </c>
      <c r="DB15" s="14">
        <v>144</v>
      </c>
      <c r="DC15" s="14">
        <v>159</v>
      </c>
      <c r="DD15" s="14">
        <v>161</v>
      </c>
      <c r="DE15" s="14">
        <v>140</v>
      </c>
      <c r="DF15" s="14">
        <v>156</v>
      </c>
      <c r="DG15" s="14">
        <v>170</v>
      </c>
      <c r="DH15" s="14">
        <v>181</v>
      </c>
      <c r="DI15" s="14">
        <v>174</v>
      </c>
      <c r="DJ15" s="14">
        <v>194</v>
      </c>
      <c r="DK15" s="14">
        <v>185</v>
      </c>
      <c r="DL15" s="14">
        <v>907</v>
      </c>
      <c r="DM15" s="14">
        <v>804</v>
      </c>
      <c r="DN15" s="14">
        <v>666</v>
      </c>
      <c r="DO15" s="14">
        <v>664</v>
      </c>
      <c r="DP15" s="14">
        <v>618</v>
      </c>
      <c r="DQ15" s="14">
        <v>508</v>
      </c>
      <c r="DR15" s="14">
        <v>443</v>
      </c>
      <c r="DS15" s="14">
        <v>391</v>
      </c>
      <c r="DT15" s="14">
        <v>247</v>
      </c>
      <c r="DU15" s="14">
        <v>239</v>
      </c>
      <c r="DV15" s="14">
        <v>155</v>
      </c>
      <c r="DW15" s="14">
        <v>116</v>
      </c>
      <c r="DX15" s="14">
        <v>66</v>
      </c>
      <c r="DY15" s="14">
        <v>25</v>
      </c>
      <c r="DZ15" s="14">
        <v>8</v>
      </c>
      <c r="EA15" s="14">
        <v>2</v>
      </c>
      <c r="EB15">
        <v>857</v>
      </c>
      <c r="EC15">
        <v>216</v>
      </c>
      <c r="ED15">
        <v>35</v>
      </c>
      <c r="EE15">
        <v>699</v>
      </c>
      <c r="EF15">
        <v>5324</v>
      </c>
      <c r="EG15">
        <v>951</v>
      </c>
    </row>
    <row r="16" spans="1:137" ht="12.75">
      <c r="A16" t="s">
        <v>179</v>
      </c>
      <c r="B16" s="12">
        <v>4</v>
      </c>
      <c r="C16">
        <v>13481</v>
      </c>
      <c r="D16">
        <v>287</v>
      </c>
      <c r="E16">
        <v>79</v>
      </c>
      <c r="F16">
        <v>84</v>
      </c>
      <c r="G16">
        <v>99</v>
      </c>
      <c r="H16">
        <v>69</v>
      </c>
      <c r="I16">
        <v>82</v>
      </c>
      <c r="J16">
        <v>85</v>
      </c>
      <c r="K16">
        <v>98</v>
      </c>
      <c r="L16">
        <v>93</v>
      </c>
      <c r="M16">
        <v>102</v>
      </c>
      <c r="N16">
        <v>106</v>
      </c>
      <c r="O16">
        <v>112</v>
      </c>
      <c r="P16">
        <v>131</v>
      </c>
      <c r="Q16">
        <v>140</v>
      </c>
      <c r="R16">
        <v>165</v>
      </c>
      <c r="S16">
        <v>185</v>
      </c>
      <c r="T16">
        <v>190</v>
      </c>
      <c r="U16">
        <v>216</v>
      </c>
      <c r="V16">
        <v>259</v>
      </c>
      <c r="W16">
        <v>254</v>
      </c>
      <c r="X16">
        <v>299</v>
      </c>
      <c r="Y16">
        <v>339</v>
      </c>
      <c r="Z16">
        <v>379</v>
      </c>
      <c r="AA16">
        <v>364</v>
      </c>
      <c r="AB16">
        <v>355</v>
      </c>
      <c r="AC16">
        <v>1483</v>
      </c>
      <c r="AD16">
        <v>953</v>
      </c>
      <c r="AE16">
        <v>793</v>
      </c>
      <c r="AF16">
        <v>822</v>
      </c>
      <c r="AG16">
        <v>941</v>
      </c>
      <c r="AH16">
        <v>971</v>
      </c>
      <c r="AI16">
        <v>773</v>
      </c>
      <c r="AJ16">
        <v>614</v>
      </c>
      <c r="AK16">
        <v>458</v>
      </c>
      <c r="AL16">
        <v>376</v>
      </c>
      <c r="AM16">
        <v>265</v>
      </c>
      <c r="AN16">
        <v>237</v>
      </c>
      <c r="AO16">
        <v>146</v>
      </c>
      <c r="AP16">
        <v>55</v>
      </c>
      <c r="AQ16">
        <v>16</v>
      </c>
      <c r="AR16">
        <v>3</v>
      </c>
      <c r="AS16" s="13">
        <v>5757</v>
      </c>
      <c r="AT16" s="13">
        <v>128</v>
      </c>
      <c r="AU16" s="13">
        <v>35</v>
      </c>
      <c r="AV16" s="13">
        <v>39</v>
      </c>
      <c r="AW16" s="13">
        <v>45</v>
      </c>
      <c r="AX16" s="13">
        <v>35</v>
      </c>
      <c r="AY16" s="13">
        <v>43</v>
      </c>
      <c r="AZ16" s="13">
        <v>49</v>
      </c>
      <c r="BA16" s="13">
        <v>49</v>
      </c>
      <c r="BB16" s="13">
        <v>52</v>
      </c>
      <c r="BC16" s="13">
        <v>47</v>
      </c>
      <c r="BD16" s="13">
        <v>53</v>
      </c>
      <c r="BE16" s="13">
        <v>51</v>
      </c>
      <c r="BF16" s="13">
        <v>69</v>
      </c>
      <c r="BG16" s="13">
        <v>74</v>
      </c>
      <c r="BH16" s="13">
        <v>89</v>
      </c>
      <c r="BI16" s="13">
        <v>94</v>
      </c>
      <c r="BJ16" s="13">
        <v>94</v>
      </c>
      <c r="BK16" s="13">
        <v>99</v>
      </c>
      <c r="BL16" s="13">
        <v>132</v>
      </c>
      <c r="BM16" s="13">
        <v>117</v>
      </c>
      <c r="BN16" s="13">
        <v>150</v>
      </c>
      <c r="BO16" s="13">
        <v>139</v>
      </c>
      <c r="BP16" s="13">
        <v>175</v>
      </c>
      <c r="BQ16" s="13">
        <v>167</v>
      </c>
      <c r="BR16" s="13">
        <v>175</v>
      </c>
      <c r="BS16" s="13">
        <v>724</v>
      </c>
      <c r="BT16" s="13">
        <v>441</v>
      </c>
      <c r="BU16" s="13">
        <v>324</v>
      </c>
      <c r="BV16" s="13">
        <v>316</v>
      </c>
      <c r="BW16" s="13">
        <v>375</v>
      </c>
      <c r="BX16" s="13">
        <v>370</v>
      </c>
      <c r="BY16" s="13">
        <v>301</v>
      </c>
      <c r="BZ16" s="13">
        <v>225</v>
      </c>
      <c r="CA16" s="13">
        <v>162</v>
      </c>
      <c r="CB16" s="13">
        <v>139</v>
      </c>
      <c r="CC16" s="13">
        <v>68</v>
      </c>
      <c r="CD16" s="13">
        <v>62</v>
      </c>
      <c r="CE16" s="13">
        <v>34</v>
      </c>
      <c r="CF16" s="13">
        <v>14</v>
      </c>
      <c r="CG16" s="13">
        <v>3</v>
      </c>
      <c r="CH16" s="13">
        <v>0</v>
      </c>
      <c r="CI16">
        <v>483</v>
      </c>
      <c r="CJ16">
        <v>113</v>
      </c>
      <c r="CK16">
        <v>17</v>
      </c>
      <c r="CL16" s="14">
        <v>7724</v>
      </c>
      <c r="CM16" s="14">
        <v>159</v>
      </c>
      <c r="CN16" s="14">
        <v>44</v>
      </c>
      <c r="CO16" s="14">
        <v>46</v>
      </c>
      <c r="CP16" s="14">
        <v>54</v>
      </c>
      <c r="CQ16" s="14">
        <v>33</v>
      </c>
      <c r="CR16" s="14">
        <v>40</v>
      </c>
      <c r="CS16" s="14">
        <v>36</v>
      </c>
      <c r="CT16" s="14">
        <v>49</v>
      </c>
      <c r="CU16" s="14">
        <v>41</v>
      </c>
      <c r="CV16" s="14">
        <v>55</v>
      </c>
      <c r="CW16" s="14">
        <v>53</v>
      </c>
      <c r="CX16" s="14">
        <v>61</v>
      </c>
      <c r="CY16" s="14">
        <v>62</v>
      </c>
      <c r="CZ16" s="14">
        <v>67</v>
      </c>
      <c r="DA16" s="14">
        <v>76</v>
      </c>
      <c r="DB16" s="14">
        <v>92</v>
      </c>
      <c r="DC16" s="14">
        <v>97</v>
      </c>
      <c r="DD16" s="14">
        <v>118</v>
      </c>
      <c r="DE16" s="14">
        <v>127</v>
      </c>
      <c r="DF16" s="14">
        <v>137</v>
      </c>
      <c r="DG16" s="14">
        <v>149</v>
      </c>
      <c r="DH16" s="14">
        <v>200</v>
      </c>
      <c r="DI16" s="14">
        <v>204</v>
      </c>
      <c r="DJ16" s="14">
        <v>198</v>
      </c>
      <c r="DK16" s="14">
        <v>180</v>
      </c>
      <c r="DL16" s="14">
        <v>759</v>
      </c>
      <c r="DM16" s="14">
        <v>512</v>
      </c>
      <c r="DN16" s="14">
        <v>469</v>
      </c>
      <c r="DO16" s="14">
        <v>506</v>
      </c>
      <c r="DP16" s="14">
        <v>566</v>
      </c>
      <c r="DQ16" s="14">
        <v>600</v>
      </c>
      <c r="DR16" s="14">
        <v>472</v>
      </c>
      <c r="DS16" s="14">
        <v>389</v>
      </c>
      <c r="DT16" s="14">
        <v>296</v>
      </c>
      <c r="DU16" s="14">
        <v>236</v>
      </c>
      <c r="DV16" s="14">
        <v>198</v>
      </c>
      <c r="DW16" s="14">
        <v>175</v>
      </c>
      <c r="DX16" s="14">
        <v>111</v>
      </c>
      <c r="DY16" s="14">
        <v>42</v>
      </c>
      <c r="DZ16" s="14">
        <v>12</v>
      </c>
      <c r="EA16" s="14">
        <v>3</v>
      </c>
      <c r="EB16">
        <v>1073</v>
      </c>
      <c r="EC16">
        <v>343</v>
      </c>
      <c r="ED16">
        <v>57</v>
      </c>
      <c r="EE16">
        <v>319</v>
      </c>
      <c r="EF16">
        <v>4313</v>
      </c>
      <c r="EG16">
        <v>1073</v>
      </c>
    </row>
    <row r="17" spans="1:137" ht="12.75">
      <c r="A17" t="s">
        <v>180</v>
      </c>
      <c r="B17" s="12">
        <v>6</v>
      </c>
      <c r="C17">
        <v>12745</v>
      </c>
      <c r="D17">
        <v>209</v>
      </c>
      <c r="E17">
        <v>195</v>
      </c>
      <c r="F17">
        <v>200</v>
      </c>
      <c r="G17">
        <v>210</v>
      </c>
      <c r="H17">
        <v>205</v>
      </c>
      <c r="I17">
        <v>229</v>
      </c>
      <c r="J17">
        <v>199</v>
      </c>
      <c r="K17">
        <v>198</v>
      </c>
      <c r="L17">
        <v>198</v>
      </c>
      <c r="M17">
        <v>236</v>
      </c>
      <c r="N17">
        <v>229</v>
      </c>
      <c r="O17">
        <v>219</v>
      </c>
      <c r="P17">
        <v>233</v>
      </c>
      <c r="Q17">
        <v>260</v>
      </c>
      <c r="R17">
        <v>224</v>
      </c>
      <c r="S17">
        <v>201</v>
      </c>
      <c r="T17">
        <v>236</v>
      </c>
      <c r="U17">
        <v>246</v>
      </c>
      <c r="V17">
        <v>228</v>
      </c>
      <c r="W17">
        <v>215</v>
      </c>
      <c r="X17">
        <v>226</v>
      </c>
      <c r="Y17">
        <v>262</v>
      </c>
      <c r="Z17">
        <v>260</v>
      </c>
      <c r="AA17">
        <v>252</v>
      </c>
      <c r="AB17">
        <v>261</v>
      </c>
      <c r="AC17">
        <v>1230</v>
      </c>
      <c r="AD17">
        <v>1178</v>
      </c>
      <c r="AE17">
        <v>1081</v>
      </c>
      <c r="AF17">
        <v>941</v>
      </c>
      <c r="AG17">
        <v>740</v>
      </c>
      <c r="AH17">
        <v>551</v>
      </c>
      <c r="AI17">
        <v>442</v>
      </c>
      <c r="AJ17">
        <v>331</v>
      </c>
      <c r="AK17">
        <v>204</v>
      </c>
      <c r="AL17">
        <v>186</v>
      </c>
      <c r="AM17">
        <v>104</v>
      </c>
      <c r="AN17">
        <v>61</v>
      </c>
      <c r="AO17">
        <v>39</v>
      </c>
      <c r="AP17">
        <v>14</v>
      </c>
      <c r="AQ17">
        <v>10</v>
      </c>
      <c r="AR17">
        <v>3</v>
      </c>
      <c r="AS17" s="13">
        <v>6108</v>
      </c>
      <c r="AT17" s="13">
        <v>109</v>
      </c>
      <c r="AU17" s="13">
        <v>93</v>
      </c>
      <c r="AV17" s="13">
        <v>113</v>
      </c>
      <c r="AW17" s="13">
        <v>92</v>
      </c>
      <c r="AX17" s="13">
        <v>99</v>
      </c>
      <c r="AY17" s="13">
        <v>124</v>
      </c>
      <c r="AZ17" s="13">
        <v>98</v>
      </c>
      <c r="BA17" s="13">
        <v>101</v>
      </c>
      <c r="BB17" s="13">
        <v>106</v>
      </c>
      <c r="BC17" s="13">
        <v>120</v>
      </c>
      <c r="BD17" s="13">
        <v>96</v>
      </c>
      <c r="BE17" s="13">
        <v>110</v>
      </c>
      <c r="BF17" s="13">
        <v>111</v>
      </c>
      <c r="BG17" s="13">
        <v>138</v>
      </c>
      <c r="BH17" s="13">
        <v>104</v>
      </c>
      <c r="BI17" s="13">
        <v>103</v>
      </c>
      <c r="BJ17" s="13">
        <v>125</v>
      </c>
      <c r="BK17" s="13">
        <v>135</v>
      </c>
      <c r="BL17" s="13">
        <v>121</v>
      </c>
      <c r="BM17" s="13">
        <v>113</v>
      </c>
      <c r="BN17" s="13">
        <v>103</v>
      </c>
      <c r="BO17" s="13">
        <v>129</v>
      </c>
      <c r="BP17" s="13">
        <v>132</v>
      </c>
      <c r="BQ17" s="13">
        <v>112</v>
      </c>
      <c r="BR17" s="13">
        <v>127</v>
      </c>
      <c r="BS17" s="13">
        <v>547</v>
      </c>
      <c r="BT17" s="13">
        <v>553</v>
      </c>
      <c r="BU17" s="13">
        <v>519</v>
      </c>
      <c r="BV17" s="13">
        <v>459</v>
      </c>
      <c r="BW17" s="13">
        <v>356</v>
      </c>
      <c r="BX17" s="13">
        <v>248</v>
      </c>
      <c r="BY17" s="13">
        <v>200</v>
      </c>
      <c r="BZ17" s="13">
        <v>172</v>
      </c>
      <c r="CA17" s="13">
        <v>85</v>
      </c>
      <c r="CB17" s="13">
        <v>73</v>
      </c>
      <c r="CC17" s="13">
        <v>29</v>
      </c>
      <c r="CD17" s="13">
        <v>28</v>
      </c>
      <c r="CE17" s="13">
        <v>11</v>
      </c>
      <c r="CF17" s="13">
        <v>5</v>
      </c>
      <c r="CG17" s="13">
        <v>5</v>
      </c>
      <c r="CH17" s="13">
        <v>2</v>
      </c>
      <c r="CI17">
        <v>239</v>
      </c>
      <c r="CJ17">
        <v>52</v>
      </c>
      <c r="CK17">
        <v>12</v>
      </c>
      <c r="CL17" s="14">
        <v>6637</v>
      </c>
      <c r="CM17" s="14">
        <v>100</v>
      </c>
      <c r="CN17" s="14">
        <v>102</v>
      </c>
      <c r="CO17" s="14">
        <v>86</v>
      </c>
      <c r="CP17" s="14">
        <v>119</v>
      </c>
      <c r="CQ17" s="14">
        <v>106</v>
      </c>
      <c r="CR17" s="14">
        <v>105</v>
      </c>
      <c r="CS17" s="14">
        <v>101</v>
      </c>
      <c r="CT17" s="14">
        <v>97</v>
      </c>
      <c r="CU17" s="14">
        <v>92</v>
      </c>
      <c r="CV17" s="14">
        <v>117</v>
      </c>
      <c r="CW17" s="14">
        <v>133</v>
      </c>
      <c r="CX17" s="14">
        <v>108</v>
      </c>
      <c r="CY17" s="14">
        <v>122</v>
      </c>
      <c r="CZ17" s="14">
        <v>122</v>
      </c>
      <c r="DA17" s="14">
        <v>120</v>
      </c>
      <c r="DB17" s="14">
        <v>98</v>
      </c>
      <c r="DC17" s="14">
        <v>111</v>
      </c>
      <c r="DD17" s="14">
        <v>110</v>
      </c>
      <c r="DE17" s="14">
        <v>107</v>
      </c>
      <c r="DF17" s="14">
        <v>102</v>
      </c>
      <c r="DG17" s="14">
        <v>123</v>
      </c>
      <c r="DH17" s="14">
        <v>133</v>
      </c>
      <c r="DI17" s="14">
        <v>128</v>
      </c>
      <c r="DJ17" s="14">
        <v>139</v>
      </c>
      <c r="DK17" s="14">
        <v>134</v>
      </c>
      <c r="DL17" s="14">
        <v>683</v>
      </c>
      <c r="DM17" s="14">
        <v>625</v>
      </c>
      <c r="DN17" s="14">
        <v>562</v>
      </c>
      <c r="DO17" s="14">
        <v>482</v>
      </c>
      <c r="DP17" s="14">
        <v>384</v>
      </c>
      <c r="DQ17" s="14">
        <v>303</v>
      </c>
      <c r="DR17" s="14">
        <v>242</v>
      </c>
      <c r="DS17" s="14">
        <v>159</v>
      </c>
      <c r="DT17" s="14">
        <v>119</v>
      </c>
      <c r="DU17" s="14">
        <v>113</v>
      </c>
      <c r="DV17" s="14">
        <v>75</v>
      </c>
      <c r="DW17" s="14">
        <v>33</v>
      </c>
      <c r="DX17" s="14">
        <v>27</v>
      </c>
      <c r="DY17" s="14">
        <v>8</v>
      </c>
      <c r="DZ17" s="14">
        <v>5</v>
      </c>
      <c r="EA17" s="14">
        <v>1</v>
      </c>
      <c r="EB17">
        <v>382</v>
      </c>
      <c r="EC17">
        <v>75</v>
      </c>
      <c r="ED17">
        <v>15</v>
      </c>
      <c r="EE17">
        <v>605</v>
      </c>
      <c r="EF17">
        <v>3922</v>
      </c>
      <c r="EG17">
        <v>545</v>
      </c>
    </row>
    <row r="18" spans="1:137" ht="12.75">
      <c r="A18" t="s">
        <v>181</v>
      </c>
      <c r="B18" s="12">
        <v>4</v>
      </c>
      <c r="C18">
        <v>6666</v>
      </c>
      <c r="D18">
        <v>53</v>
      </c>
      <c r="E18">
        <v>59</v>
      </c>
      <c r="F18">
        <v>75</v>
      </c>
      <c r="G18">
        <v>57</v>
      </c>
      <c r="H18">
        <v>59</v>
      </c>
      <c r="I18">
        <v>73</v>
      </c>
      <c r="J18">
        <v>62</v>
      </c>
      <c r="K18">
        <v>58</v>
      </c>
      <c r="L18">
        <v>70</v>
      </c>
      <c r="M18">
        <v>71</v>
      </c>
      <c r="N18">
        <v>79</v>
      </c>
      <c r="O18">
        <v>66</v>
      </c>
      <c r="P18">
        <v>96</v>
      </c>
      <c r="Q18">
        <v>76</v>
      </c>
      <c r="R18">
        <v>88</v>
      </c>
      <c r="S18">
        <v>95</v>
      </c>
      <c r="T18">
        <v>98</v>
      </c>
      <c r="U18">
        <v>100</v>
      </c>
      <c r="V18">
        <v>110</v>
      </c>
      <c r="W18">
        <v>106</v>
      </c>
      <c r="X18">
        <v>123</v>
      </c>
      <c r="Y18">
        <v>125</v>
      </c>
      <c r="Z18">
        <v>135</v>
      </c>
      <c r="AA18">
        <v>123</v>
      </c>
      <c r="AB18">
        <v>133</v>
      </c>
      <c r="AC18">
        <v>654</v>
      </c>
      <c r="AD18">
        <v>546</v>
      </c>
      <c r="AE18">
        <v>408</v>
      </c>
      <c r="AF18">
        <v>477</v>
      </c>
      <c r="AG18">
        <v>490</v>
      </c>
      <c r="AH18">
        <v>435</v>
      </c>
      <c r="AI18">
        <v>367</v>
      </c>
      <c r="AJ18">
        <v>305</v>
      </c>
      <c r="AK18">
        <v>238</v>
      </c>
      <c r="AL18">
        <v>218</v>
      </c>
      <c r="AM18">
        <v>133</v>
      </c>
      <c r="AN18">
        <v>106</v>
      </c>
      <c r="AO18">
        <v>56</v>
      </c>
      <c r="AP18">
        <v>28</v>
      </c>
      <c r="AQ18">
        <v>11</v>
      </c>
      <c r="AR18">
        <v>2</v>
      </c>
      <c r="AS18" s="13">
        <v>2859</v>
      </c>
      <c r="AT18" s="13">
        <v>33</v>
      </c>
      <c r="AU18" s="13">
        <v>19</v>
      </c>
      <c r="AV18" s="13">
        <v>42</v>
      </c>
      <c r="AW18" s="13">
        <v>30</v>
      </c>
      <c r="AX18" s="13">
        <v>28</v>
      </c>
      <c r="AY18" s="13">
        <v>40</v>
      </c>
      <c r="AZ18" s="13">
        <v>30</v>
      </c>
      <c r="BA18" s="13">
        <v>27</v>
      </c>
      <c r="BB18" s="13">
        <v>29</v>
      </c>
      <c r="BC18" s="13">
        <v>36</v>
      </c>
      <c r="BD18" s="13">
        <v>45</v>
      </c>
      <c r="BE18" s="13">
        <v>40</v>
      </c>
      <c r="BF18" s="13">
        <v>50</v>
      </c>
      <c r="BG18" s="13">
        <v>42</v>
      </c>
      <c r="BH18" s="13">
        <v>43</v>
      </c>
      <c r="BI18" s="13">
        <v>42</v>
      </c>
      <c r="BJ18" s="13">
        <v>43</v>
      </c>
      <c r="BK18" s="13">
        <v>55</v>
      </c>
      <c r="BL18" s="13">
        <v>51</v>
      </c>
      <c r="BM18" s="13">
        <v>47</v>
      </c>
      <c r="BN18" s="13">
        <v>59</v>
      </c>
      <c r="BO18" s="13">
        <v>61</v>
      </c>
      <c r="BP18" s="13">
        <v>63</v>
      </c>
      <c r="BQ18" s="13">
        <v>55</v>
      </c>
      <c r="BR18" s="13">
        <v>65</v>
      </c>
      <c r="BS18" s="13">
        <v>291</v>
      </c>
      <c r="BT18" s="13">
        <v>255</v>
      </c>
      <c r="BU18" s="13">
        <v>165</v>
      </c>
      <c r="BV18" s="13">
        <v>196</v>
      </c>
      <c r="BW18" s="13">
        <v>203</v>
      </c>
      <c r="BX18" s="13">
        <v>177</v>
      </c>
      <c r="BY18" s="13">
        <v>146</v>
      </c>
      <c r="BZ18" s="13">
        <v>104</v>
      </c>
      <c r="CA18" s="13">
        <v>80</v>
      </c>
      <c r="CB18" s="13">
        <v>72</v>
      </c>
      <c r="CC18" s="13">
        <v>44</v>
      </c>
      <c r="CD18" s="13">
        <v>27</v>
      </c>
      <c r="CE18" s="13">
        <v>10</v>
      </c>
      <c r="CF18" s="13">
        <v>11</v>
      </c>
      <c r="CG18" s="13">
        <v>3</v>
      </c>
      <c r="CH18" s="13">
        <v>0</v>
      </c>
      <c r="CI18">
        <v>248</v>
      </c>
      <c r="CJ18">
        <v>52</v>
      </c>
      <c r="CK18">
        <v>15</v>
      </c>
      <c r="CL18" s="14">
        <v>3807</v>
      </c>
      <c r="CM18" s="14">
        <v>20</v>
      </c>
      <c r="CN18" s="14">
        <v>41</v>
      </c>
      <c r="CO18" s="14">
        <v>33</v>
      </c>
      <c r="CP18" s="14">
        <v>27</v>
      </c>
      <c r="CQ18" s="14">
        <v>31</v>
      </c>
      <c r="CR18" s="14">
        <v>33</v>
      </c>
      <c r="CS18" s="14">
        <v>32</v>
      </c>
      <c r="CT18" s="14">
        <v>31</v>
      </c>
      <c r="CU18" s="14">
        <v>41</v>
      </c>
      <c r="CV18" s="14">
        <v>34</v>
      </c>
      <c r="CW18" s="14">
        <v>34</v>
      </c>
      <c r="CX18" s="14">
        <v>26</v>
      </c>
      <c r="CY18" s="14">
        <v>46</v>
      </c>
      <c r="CZ18" s="14">
        <v>34</v>
      </c>
      <c r="DA18" s="14">
        <v>46</v>
      </c>
      <c r="DB18" s="14">
        <v>53</v>
      </c>
      <c r="DC18" s="14">
        <v>55</v>
      </c>
      <c r="DD18" s="14">
        <v>45</v>
      </c>
      <c r="DE18" s="14">
        <v>59</v>
      </c>
      <c r="DF18" s="14">
        <v>59</v>
      </c>
      <c r="DG18" s="14">
        <v>63</v>
      </c>
      <c r="DH18" s="14">
        <v>63</v>
      </c>
      <c r="DI18" s="14">
        <v>72</v>
      </c>
      <c r="DJ18" s="14">
        <v>68</v>
      </c>
      <c r="DK18" s="14">
        <v>69</v>
      </c>
      <c r="DL18" s="14">
        <v>362</v>
      </c>
      <c r="DM18" s="14">
        <v>291</v>
      </c>
      <c r="DN18" s="14">
        <v>242</v>
      </c>
      <c r="DO18" s="14">
        <v>281</v>
      </c>
      <c r="DP18" s="14">
        <v>287</v>
      </c>
      <c r="DQ18" s="14">
        <v>258</v>
      </c>
      <c r="DR18" s="14">
        <v>222</v>
      </c>
      <c r="DS18" s="14">
        <v>201</v>
      </c>
      <c r="DT18" s="14">
        <v>158</v>
      </c>
      <c r="DU18" s="14">
        <v>146</v>
      </c>
      <c r="DV18" s="14">
        <v>90</v>
      </c>
      <c r="DW18" s="14">
        <v>79</v>
      </c>
      <c r="DX18" s="14">
        <v>46</v>
      </c>
      <c r="DY18" s="14">
        <v>17</v>
      </c>
      <c r="DZ18" s="14">
        <v>8</v>
      </c>
      <c r="EA18" s="14">
        <v>2</v>
      </c>
      <c r="EB18">
        <v>545</v>
      </c>
      <c r="EC18">
        <v>152</v>
      </c>
      <c r="ED18">
        <v>27</v>
      </c>
      <c r="EE18">
        <v>186</v>
      </c>
      <c r="EF18">
        <v>2071</v>
      </c>
      <c r="EG18">
        <v>480</v>
      </c>
    </row>
    <row r="19" spans="1:137" ht="12.75">
      <c r="A19" t="s">
        <v>182</v>
      </c>
      <c r="B19" s="12">
        <v>5</v>
      </c>
      <c r="C19">
        <v>39292</v>
      </c>
      <c r="D19">
        <v>648</v>
      </c>
      <c r="E19">
        <v>591</v>
      </c>
      <c r="F19">
        <v>649</v>
      </c>
      <c r="G19">
        <v>636</v>
      </c>
      <c r="H19">
        <v>615</v>
      </c>
      <c r="I19">
        <v>632</v>
      </c>
      <c r="J19">
        <v>660</v>
      </c>
      <c r="K19">
        <v>720</v>
      </c>
      <c r="L19">
        <v>659</v>
      </c>
      <c r="M19">
        <v>713</v>
      </c>
      <c r="N19">
        <v>757</v>
      </c>
      <c r="O19">
        <v>757</v>
      </c>
      <c r="P19">
        <v>791</v>
      </c>
      <c r="Q19">
        <v>791</v>
      </c>
      <c r="R19">
        <v>830</v>
      </c>
      <c r="S19">
        <v>854</v>
      </c>
      <c r="T19">
        <v>886</v>
      </c>
      <c r="U19">
        <v>820</v>
      </c>
      <c r="V19">
        <v>940</v>
      </c>
      <c r="W19">
        <v>674</v>
      </c>
      <c r="X19">
        <v>795</v>
      </c>
      <c r="Y19">
        <v>848</v>
      </c>
      <c r="Z19">
        <v>857</v>
      </c>
      <c r="AA19">
        <v>817</v>
      </c>
      <c r="AB19">
        <v>876</v>
      </c>
      <c r="AC19">
        <v>3690</v>
      </c>
      <c r="AD19">
        <v>3273</v>
      </c>
      <c r="AE19">
        <v>2956</v>
      </c>
      <c r="AF19">
        <v>2705</v>
      </c>
      <c r="AG19">
        <v>2168</v>
      </c>
      <c r="AH19">
        <v>1558</v>
      </c>
      <c r="AI19">
        <v>1203</v>
      </c>
      <c r="AJ19">
        <v>940</v>
      </c>
      <c r="AK19">
        <v>687</v>
      </c>
      <c r="AL19">
        <v>568</v>
      </c>
      <c r="AM19">
        <v>331</v>
      </c>
      <c r="AN19">
        <v>227</v>
      </c>
      <c r="AO19">
        <v>107</v>
      </c>
      <c r="AP19">
        <v>45</v>
      </c>
      <c r="AQ19">
        <v>15</v>
      </c>
      <c r="AR19">
        <v>5</v>
      </c>
      <c r="AS19" s="13">
        <v>18919</v>
      </c>
      <c r="AT19" s="13">
        <v>327</v>
      </c>
      <c r="AU19" s="13">
        <v>312</v>
      </c>
      <c r="AV19" s="13">
        <v>354</v>
      </c>
      <c r="AW19" s="13">
        <v>303</v>
      </c>
      <c r="AX19" s="13">
        <v>327</v>
      </c>
      <c r="AY19" s="13">
        <v>345</v>
      </c>
      <c r="AZ19" s="13">
        <v>363</v>
      </c>
      <c r="BA19" s="13">
        <v>360</v>
      </c>
      <c r="BB19" s="13">
        <v>315</v>
      </c>
      <c r="BC19" s="13">
        <v>369</v>
      </c>
      <c r="BD19" s="13">
        <v>365</v>
      </c>
      <c r="BE19" s="13">
        <v>391</v>
      </c>
      <c r="BF19" s="13">
        <v>412</v>
      </c>
      <c r="BG19" s="13">
        <v>390</v>
      </c>
      <c r="BH19" s="13">
        <v>394</v>
      </c>
      <c r="BI19" s="13">
        <v>419</v>
      </c>
      <c r="BJ19" s="13">
        <v>445</v>
      </c>
      <c r="BK19" s="13">
        <v>398</v>
      </c>
      <c r="BL19" s="13">
        <v>461</v>
      </c>
      <c r="BM19" s="13">
        <v>334</v>
      </c>
      <c r="BN19" s="13">
        <v>387</v>
      </c>
      <c r="BO19" s="13">
        <v>412</v>
      </c>
      <c r="BP19" s="13">
        <v>394</v>
      </c>
      <c r="BQ19" s="13">
        <v>404</v>
      </c>
      <c r="BR19" s="13">
        <v>435</v>
      </c>
      <c r="BS19" s="13">
        <v>1811</v>
      </c>
      <c r="BT19" s="13">
        <v>1573</v>
      </c>
      <c r="BU19" s="13">
        <v>1428</v>
      </c>
      <c r="BV19" s="13">
        <v>1250</v>
      </c>
      <c r="BW19" s="13">
        <v>1003</v>
      </c>
      <c r="BX19" s="13">
        <v>706</v>
      </c>
      <c r="BY19" s="13">
        <v>537</v>
      </c>
      <c r="BZ19" s="13">
        <v>376</v>
      </c>
      <c r="CA19" s="13">
        <v>295</v>
      </c>
      <c r="CB19" s="13">
        <v>244</v>
      </c>
      <c r="CC19" s="13">
        <v>135</v>
      </c>
      <c r="CD19" s="13">
        <v>80</v>
      </c>
      <c r="CE19" s="13">
        <v>44</v>
      </c>
      <c r="CF19" s="13">
        <v>16</v>
      </c>
      <c r="CG19" s="13">
        <v>3</v>
      </c>
      <c r="CH19" s="13">
        <v>1</v>
      </c>
      <c r="CI19">
        <v>817</v>
      </c>
      <c r="CJ19">
        <v>144</v>
      </c>
      <c r="CK19">
        <v>20</v>
      </c>
      <c r="CL19" s="14">
        <v>20373</v>
      </c>
      <c r="CM19" s="14">
        <v>322</v>
      </c>
      <c r="CN19" s="14">
        <v>279</v>
      </c>
      <c r="CO19" s="14">
        <v>296</v>
      </c>
      <c r="CP19" s="14">
        <v>333</v>
      </c>
      <c r="CQ19" s="14">
        <v>288</v>
      </c>
      <c r="CR19" s="14">
        <v>286</v>
      </c>
      <c r="CS19" s="14">
        <v>297</v>
      </c>
      <c r="CT19" s="14">
        <v>360</v>
      </c>
      <c r="CU19" s="14">
        <v>343</v>
      </c>
      <c r="CV19" s="14">
        <v>343</v>
      </c>
      <c r="CW19" s="14">
        <v>391</v>
      </c>
      <c r="CX19" s="14">
        <v>365</v>
      </c>
      <c r="CY19" s="14">
        <v>379</v>
      </c>
      <c r="CZ19" s="14">
        <v>401</v>
      </c>
      <c r="DA19" s="14">
        <v>436</v>
      </c>
      <c r="DB19" s="14">
        <v>435</v>
      </c>
      <c r="DC19" s="14">
        <v>440</v>
      </c>
      <c r="DD19" s="14">
        <v>422</v>
      </c>
      <c r="DE19" s="14">
        <v>479</v>
      </c>
      <c r="DF19" s="14">
        <v>340</v>
      </c>
      <c r="DG19" s="14">
        <v>408</v>
      </c>
      <c r="DH19" s="14">
        <v>436</v>
      </c>
      <c r="DI19" s="14">
        <v>463</v>
      </c>
      <c r="DJ19" s="14">
        <v>413</v>
      </c>
      <c r="DK19" s="14">
        <v>441</v>
      </c>
      <c r="DL19" s="14">
        <v>1879</v>
      </c>
      <c r="DM19" s="14">
        <v>1699</v>
      </c>
      <c r="DN19" s="14">
        <v>1529</v>
      </c>
      <c r="DO19" s="14">
        <v>1455</v>
      </c>
      <c r="DP19" s="14">
        <v>1164</v>
      </c>
      <c r="DQ19" s="14">
        <v>852</v>
      </c>
      <c r="DR19" s="14">
        <v>666</v>
      </c>
      <c r="DS19" s="14">
        <v>564</v>
      </c>
      <c r="DT19" s="14">
        <v>392</v>
      </c>
      <c r="DU19" s="14">
        <v>325</v>
      </c>
      <c r="DV19" s="14">
        <v>196</v>
      </c>
      <c r="DW19" s="14">
        <v>147</v>
      </c>
      <c r="DX19" s="14">
        <v>63</v>
      </c>
      <c r="DY19" s="14">
        <v>29</v>
      </c>
      <c r="DZ19" s="14">
        <v>11</v>
      </c>
      <c r="EA19" s="14">
        <v>4</v>
      </c>
      <c r="EB19">
        <v>1168</v>
      </c>
      <c r="EC19">
        <v>255</v>
      </c>
      <c r="ED19">
        <v>45</v>
      </c>
      <c r="EE19">
        <v>1972</v>
      </c>
      <c r="EF19">
        <v>12004</v>
      </c>
      <c r="EG19">
        <v>1518</v>
      </c>
    </row>
    <row r="20" spans="1:137" ht="12.75">
      <c r="A20" t="s">
        <v>183</v>
      </c>
      <c r="B20" s="12">
        <v>3</v>
      </c>
      <c r="C20">
        <v>42872</v>
      </c>
      <c r="D20">
        <v>586</v>
      </c>
      <c r="E20">
        <v>609</v>
      </c>
      <c r="F20">
        <v>609</v>
      </c>
      <c r="G20">
        <v>632</v>
      </c>
      <c r="H20">
        <v>573</v>
      </c>
      <c r="I20">
        <v>613</v>
      </c>
      <c r="J20">
        <v>647</v>
      </c>
      <c r="K20">
        <v>631</v>
      </c>
      <c r="L20">
        <v>678</v>
      </c>
      <c r="M20">
        <v>714</v>
      </c>
      <c r="N20">
        <v>831</v>
      </c>
      <c r="O20">
        <v>716</v>
      </c>
      <c r="P20">
        <v>844</v>
      </c>
      <c r="Q20">
        <v>766</v>
      </c>
      <c r="R20">
        <v>798</v>
      </c>
      <c r="S20">
        <v>812</v>
      </c>
      <c r="T20">
        <v>814</v>
      </c>
      <c r="U20">
        <v>835</v>
      </c>
      <c r="V20">
        <v>846</v>
      </c>
      <c r="W20">
        <v>718</v>
      </c>
      <c r="X20">
        <v>841</v>
      </c>
      <c r="Y20">
        <v>891</v>
      </c>
      <c r="Z20">
        <v>927</v>
      </c>
      <c r="AA20">
        <v>855</v>
      </c>
      <c r="AB20">
        <v>899</v>
      </c>
      <c r="AC20">
        <v>4115</v>
      </c>
      <c r="AD20">
        <v>3523</v>
      </c>
      <c r="AE20">
        <v>3352</v>
      </c>
      <c r="AF20">
        <v>3201</v>
      </c>
      <c r="AG20">
        <v>2715</v>
      </c>
      <c r="AH20">
        <v>1980</v>
      </c>
      <c r="AI20">
        <v>1478</v>
      </c>
      <c r="AJ20">
        <v>1199</v>
      </c>
      <c r="AK20">
        <v>845</v>
      </c>
      <c r="AL20">
        <v>712</v>
      </c>
      <c r="AM20">
        <v>491</v>
      </c>
      <c r="AN20">
        <v>340</v>
      </c>
      <c r="AO20">
        <v>157</v>
      </c>
      <c r="AP20">
        <v>54</v>
      </c>
      <c r="AQ20">
        <v>21</v>
      </c>
      <c r="AR20">
        <v>5</v>
      </c>
      <c r="AS20" s="13">
        <v>20122</v>
      </c>
      <c r="AT20" s="13">
        <v>285</v>
      </c>
      <c r="AU20" s="13">
        <v>304</v>
      </c>
      <c r="AV20" s="13">
        <v>322</v>
      </c>
      <c r="AW20" s="13">
        <v>345</v>
      </c>
      <c r="AX20" s="13">
        <v>283</v>
      </c>
      <c r="AY20" s="13">
        <v>316</v>
      </c>
      <c r="AZ20" s="13">
        <v>319</v>
      </c>
      <c r="BA20" s="13">
        <v>324</v>
      </c>
      <c r="BB20" s="13">
        <v>340</v>
      </c>
      <c r="BC20" s="13">
        <v>367</v>
      </c>
      <c r="BD20" s="13">
        <v>434</v>
      </c>
      <c r="BE20" s="13">
        <v>375</v>
      </c>
      <c r="BF20" s="13">
        <v>417</v>
      </c>
      <c r="BG20" s="13">
        <v>398</v>
      </c>
      <c r="BH20" s="13">
        <v>382</v>
      </c>
      <c r="BI20" s="13">
        <v>381</v>
      </c>
      <c r="BJ20" s="13">
        <v>400</v>
      </c>
      <c r="BK20" s="13">
        <v>434</v>
      </c>
      <c r="BL20" s="13">
        <v>404</v>
      </c>
      <c r="BM20" s="13">
        <v>354</v>
      </c>
      <c r="BN20" s="13">
        <v>396</v>
      </c>
      <c r="BO20" s="13">
        <v>383</v>
      </c>
      <c r="BP20" s="13">
        <v>430</v>
      </c>
      <c r="BQ20" s="13">
        <v>442</v>
      </c>
      <c r="BR20" s="13">
        <v>445</v>
      </c>
      <c r="BS20" s="13">
        <v>1974</v>
      </c>
      <c r="BT20" s="13">
        <v>1694</v>
      </c>
      <c r="BU20" s="13">
        <v>1517</v>
      </c>
      <c r="BV20" s="13">
        <v>1478</v>
      </c>
      <c r="BW20" s="13">
        <v>1197</v>
      </c>
      <c r="BX20" s="13">
        <v>836</v>
      </c>
      <c r="BY20" s="13">
        <v>660</v>
      </c>
      <c r="BZ20" s="13">
        <v>511</v>
      </c>
      <c r="CA20" s="13">
        <v>334</v>
      </c>
      <c r="CB20" s="13">
        <v>261</v>
      </c>
      <c r="CC20" s="13">
        <v>190</v>
      </c>
      <c r="CD20" s="13">
        <v>113</v>
      </c>
      <c r="CE20" s="13">
        <v>52</v>
      </c>
      <c r="CF20" s="13">
        <v>19</v>
      </c>
      <c r="CG20" s="13">
        <v>4</v>
      </c>
      <c r="CH20" s="13">
        <v>1</v>
      </c>
      <c r="CI20">
        <v>975</v>
      </c>
      <c r="CJ20">
        <v>189</v>
      </c>
      <c r="CK20">
        <v>24</v>
      </c>
      <c r="CL20" s="14">
        <v>22750</v>
      </c>
      <c r="CM20" s="14">
        <v>301</v>
      </c>
      <c r="CN20" s="14">
        <v>305</v>
      </c>
      <c r="CO20" s="14">
        <v>287</v>
      </c>
      <c r="CP20" s="14">
        <v>286</v>
      </c>
      <c r="CQ20" s="14">
        <v>290</v>
      </c>
      <c r="CR20" s="14">
        <v>297</v>
      </c>
      <c r="CS20" s="14">
        <v>328</v>
      </c>
      <c r="CT20" s="14">
        <v>307</v>
      </c>
      <c r="CU20" s="14">
        <v>338</v>
      </c>
      <c r="CV20" s="14">
        <v>347</v>
      </c>
      <c r="CW20" s="14">
        <v>398</v>
      </c>
      <c r="CX20" s="14">
        <v>341</v>
      </c>
      <c r="CY20" s="14">
        <v>427</v>
      </c>
      <c r="CZ20" s="14">
        <v>368</v>
      </c>
      <c r="DA20" s="14">
        <v>416</v>
      </c>
      <c r="DB20" s="14">
        <v>431</v>
      </c>
      <c r="DC20" s="14">
        <v>414</v>
      </c>
      <c r="DD20" s="14">
        <v>401</v>
      </c>
      <c r="DE20" s="14">
        <v>442</v>
      </c>
      <c r="DF20" s="14">
        <v>364</v>
      </c>
      <c r="DG20" s="14">
        <v>444</v>
      </c>
      <c r="DH20" s="14">
        <v>508</v>
      </c>
      <c r="DI20" s="14">
        <v>497</v>
      </c>
      <c r="DJ20" s="14">
        <v>413</v>
      </c>
      <c r="DK20" s="14">
        <v>454</v>
      </c>
      <c r="DL20" s="14">
        <v>2141</v>
      </c>
      <c r="DM20" s="14">
        <v>1828</v>
      </c>
      <c r="DN20" s="14">
        <v>1835</v>
      </c>
      <c r="DO20" s="14">
        <v>1723</v>
      </c>
      <c r="DP20" s="14">
        <v>1518</v>
      </c>
      <c r="DQ20" s="14">
        <v>1145</v>
      </c>
      <c r="DR20" s="14">
        <v>818</v>
      </c>
      <c r="DS20" s="14">
        <v>688</v>
      </c>
      <c r="DT20" s="14">
        <v>511</v>
      </c>
      <c r="DU20" s="14">
        <v>451</v>
      </c>
      <c r="DV20" s="14">
        <v>301</v>
      </c>
      <c r="DW20" s="14">
        <v>227</v>
      </c>
      <c r="DX20" s="14">
        <v>105</v>
      </c>
      <c r="DY20" s="14">
        <v>35</v>
      </c>
      <c r="DZ20" s="14">
        <v>17</v>
      </c>
      <c r="EA20" s="14">
        <v>4</v>
      </c>
      <c r="EB20">
        <v>1650</v>
      </c>
      <c r="EC20">
        <v>388</v>
      </c>
      <c r="ED20">
        <v>56</v>
      </c>
      <c r="EE20">
        <v>1950</v>
      </c>
      <c r="EF20">
        <v>13414</v>
      </c>
      <c r="EG20">
        <v>1963</v>
      </c>
    </row>
    <row r="21" spans="1:137" ht="12.75">
      <c r="A21" t="s">
        <v>184</v>
      </c>
      <c r="B21" s="12">
        <v>2</v>
      </c>
      <c r="C21">
        <v>23291</v>
      </c>
      <c r="D21">
        <v>344</v>
      </c>
      <c r="E21">
        <v>402</v>
      </c>
      <c r="F21">
        <v>403</v>
      </c>
      <c r="G21">
        <v>404</v>
      </c>
      <c r="H21">
        <v>399</v>
      </c>
      <c r="I21">
        <v>355</v>
      </c>
      <c r="J21">
        <v>386</v>
      </c>
      <c r="K21">
        <v>376</v>
      </c>
      <c r="L21">
        <v>389</v>
      </c>
      <c r="M21">
        <v>415</v>
      </c>
      <c r="N21">
        <v>451</v>
      </c>
      <c r="O21">
        <v>401</v>
      </c>
      <c r="P21">
        <v>458</v>
      </c>
      <c r="Q21">
        <v>444</v>
      </c>
      <c r="R21">
        <v>409</v>
      </c>
      <c r="S21">
        <v>482</v>
      </c>
      <c r="T21">
        <v>483</v>
      </c>
      <c r="U21">
        <v>449</v>
      </c>
      <c r="V21">
        <v>453</v>
      </c>
      <c r="W21">
        <v>388</v>
      </c>
      <c r="X21">
        <v>404</v>
      </c>
      <c r="Y21">
        <v>513</v>
      </c>
      <c r="Z21">
        <v>563</v>
      </c>
      <c r="AA21">
        <v>516</v>
      </c>
      <c r="AB21">
        <v>501</v>
      </c>
      <c r="AC21">
        <v>2428</v>
      </c>
      <c r="AD21">
        <v>1988</v>
      </c>
      <c r="AE21">
        <v>1626</v>
      </c>
      <c r="AF21">
        <v>1487</v>
      </c>
      <c r="AG21">
        <v>1323</v>
      </c>
      <c r="AH21">
        <v>955</v>
      </c>
      <c r="AI21">
        <v>805</v>
      </c>
      <c r="AJ21">
        <v>641</v>
      </c>
      <c r="AK21">
        <v>494</v>
      </c>
      <c r="AL21">
        <v>338</v>
      </c>
      <c r="AM21">
        <v>203</v>
      </c>
      <c r="AN21">
        <v>127</v>
      </c>
      <c r="AO21">
        <v>59</v>
      </c>
      <c r="AP21">
        <v>23</v>
      </c>
      <c r="AQ21">
        <v>5</v>
      </c>
      <c r="AR21">
        <v>3</v>
      </c>
      <c r="AS21" s="13">
        <v>11308</v>
      </c>
      <c r="AT21" s="13">
        <v>197</v>
      </c>
      <c r="AU21" s="13">
        <v>193</v>
      </c>
      <c r="AV21" s="13">
        <v>200</v>
      </c>
      <c r="AW21" s="13">
        <v>235</v>
      </c>
      <c r="AX21" s="13">
        <v>198</v>
      </c>
      <c r="AY21" s="13">
        <v>170</v>
      </c>
      <c r="AZ21" s="13">
        <v>183</v>
      </c>
      <c r="BA21" s="13">
        <v>198</v>
      </c>
      <c r="BB21" s="13">
        <v>181</v>
      </c>
      <c r="BC21" s="13">
        <v>211</v>
      </c>
      <c r="BD21" s="13">
        <v>237</v>
      </c>
      <c r="BE21" s="13">
        <v>215</v>
      </c>
      <c r="BF21" s="13">
        <v>228</v>
      </c>
      <c r="BG21" s="13">
        <v>221</v>
      </c>
      <c r="BH21" s="13">
        <v>183</v>
      </c>
      <c r="BI21" s="13">
        <v>229</v>
      </c>
      <c r="BJ21" s="13">
        <v>224</v>
      </c>
      <c r="BK21" s="13">
        <v>212</v>
      </c>
      <c r="BL21" s="13">
        <v>215</v>
      </c>
      <c r="BM21" s="13">
        <v>204</v>
      </c>
      <c r="BN21" s="13">
        <v>208</v>
      </c>
      <c r="BO21" s="13">
        <v>266</v>
      </c>
      <c r="BP21" s="13">
        <v>283</v>
      </c>
      <c r="BQ21" s="13">
        <v>256</v>
      </c>
      <c r="BR21" s="13">
        <v>253</v>
      </c>
      <c r="BS21" s="13">
        <v>1189</v>
      </c>
      <c r="BT21" s="13">
        <v>951</v>
      </c>
      <c r="BU21" s="13">
        <v>781</v>
      </c>
      <c r="BV21" s="13">
        <v>712</v>
      </c>
      <c r="BW21" s="13">
        <v>618</v>
      </c>
      <c r="BX21" s="13">
        <v>468</v>
      </c>
      <c r="BY21" s="13">
        <v>367</v>
      </c>
      <c r="BZ21" s="13">
        <v>290</v>
      </c>
      <c r="CA21" s="13">
        <v>214</v>
      </c>
      <c r="CB21" s="13">
        <v>150</v>
      </c>
      <c r="CC21" s="13">
        <v>82</v>
      </c>
      <c r="CD21" s="13">
        <v>49</v>
      </c>
      <c r="CE21" s="13">
        <v>22</v>
      </c>
      <c r="CF21" s="13">
        <v>12</v>
      </c>
      <c r="CG21" s="13">
        <v>1</v>
      </c>
      <c r="CH21" s="13">
        <v>0</v>
      </c>
      <c r="CI21">
        <v>531</v>
      </c>
      <c r="CJ21">
        <v>84</v>
      </c>
      <c r="CK21">
        <v>14</v>
      </c>
      <c r="CL21" s="14">
        <v>11983</v>
      </c>
      <c r="CM21" s="14">
        <v>148</v>
      </c>
      <c r="CN21" s="14">
        <v>209</v>
      </c>
      <c r="CO21" s="14">
        <v>203</v>
      </c>
      <c r="CP21" s="14">
        <v>169</v>
      </c>
      <c r="CQ21" s="14">
        <v>201</v>
      </c>
      <c r="CR21" s="14">
        <v>185</v>
      </c>
      <c r="CS21" s="14">
        <v>203</v>
      </c>
      <c r="CT21" s="14">
        <v>178</v>
      </c>
      <c r="CU21" s="14">
        <v>208</v>
      </c>
      <c r="CV21" s="14">
        <v>204</v>
      </c>
      <c r="CW21" s="14">
        <v>213</v>
      </c>
      <c r="CX21" s="14">
        <v>185</v>
      </c>
      <c r="CY21" s="14">
        <v>230</v>
      </c>
      <c r="CZ21" s="14">
        <v>224</v>
      </c>
      <c r="DA21" s="14">
        <v>226</v>
      </c>
      <c r="DB21" s="14">
        <v>253</v>
      </c>
      <c r="DC21" s="14">
        <v>259</v>
      </c>
      <c r="DD21" s="14">
        <v>236</v>
      </c>
      <c r="DE21" s="14">
        <v>237</v>
      </c>
      <c r="DF21" s="14">
        <v>184</v>
      </c>
      <c r="DG21" s="14">
        <v>196</v>
      </c>
      <c r="DH21" s="14">
        <v>247</v>
      </c>
      <c r="DI21" s="14">
        <v>280</v>
      </c>
      <c r="DJ21" s="14">
        <v>260</v>
      </c>
      <c r="DK21" s="14">
        <v>248</v>
      </c>
      <c r="DL21" s="14">
        <v>1238</v>
      </c>
      <c r="DM21" s="14">
        <v>1036</v>
      </c>
      <c r="DN21" s="14">
        <v>845</v>
      </c>
      <c r="DO21" s="14">
        <v>775</v>
      </c>
      <c r="DP21" s="14">
        <v>705</v>
      </c>
      <c r="DQ21" s="14">
        <v>487</v>
      </c>
      <c r="DR21" s="14">
        <v>438</v>
      </c>
      <c r="DS21" s="14">
        <v>351</v>
      </c>
      <c r="DT21" s="14">
        <v>280</v>
      </c>
      <c r="DU21" s="14">
        <v>188</v>
      </c>
      <c r="DV21" s="14">
        <v>121</v>
      </c>
      <c r="DW21" s="14">
        <v>78</v>
      </c>
      <c r="DX21" s="14">
        <v>37</v>
      </c>
      <c r="DY21" s="14">
        <v>10</v>
      </c>
      <c r="DZ21" s="14">
        <v>4</v>
      </c>
      <c r="EA21" s="14">
        <v>3</v>
      </c>
      <c r="EB21">
        <v>722</v>
      </c>
      <c r="EC21">
        <v>133</v>
      </c>
      <c r="ED21">
        <v>18</v>
      </c>
      <c r="EE21">
        <v>1078</v>
      </c>
      <c r="EF21">
        <v>6999</v>
      </c>
      <c r="EG21">
        <v>925</v>
      </c>
    </row>
    <row r="22" spans="1:137" ht="12.75">
      <c r="A22" t="s">
        <v>185</v>
      </c>
      <c r="B22" s="12">
        <v>6</v>
      </c>
      <c r="C22">
        <v>15066</v>
      </c>
      <c r="D22">
        <v>250</v>
      </c>
      <c r="E22">
        <v>188</v>
      </c>
      <c r="F22">
        <v>245</v>
      </c>
      <c r="G22">
        <v>236</v>
      </c>
      <c r="H22">
        <v>220</v>
      </c>
      <c r="I22">
        <v>253</v>
      </c>
      <c r="J22">
        <v>217</v>
      </c>
      <c r="K22">
        <v>245</v>
      </c>
      <c r="L22">
        <v>238</v>
      </c>
      <c r="M22">
        <v>237</v>
      </c>
      <c r="N22">
        <v>249</v>
      </c>
      <c r="O22">
        <v>248</v>
      </c>
      <c r="P22">
        <v>279</v>
      </c>
      <c r="Q22">
        <v>253</v>
      </c>
      <c r="R22">
        <v>285</v>
      </c>
      <c r="S22">
        <v>250</v>
      </c>
      <c r="T22">
        <v>301</v>
      </c>
      <c r="U22">
        <v>265</v>
      </c>
      <c r="V22">
        <v>321</v>
      </c>
      <c r="W22">
        <v>248</v>
      </c>
      <c r="X22">
        <v>296</v>
      </c>
      <c r="Y22">
        <v>280</v>
      </c>
      <c r="Z22">
        <v>324</v>
      </c>
      <c r="AA22">
        <v>306</v>
      </c>
      <c r="AB22">
        <v>316</v>
      </c>
      <c r="AC22">
        <v>1611</v>
      </c>
      <c r="AD22">
        <v>1412</v>
      </c>
      <c r="AE22">
        <v>1164</v>
      </c>
      <c r="AF22">
        <v>1087</v>
      </c>
      <c r="AG22">
        <v>945</v>
      </c>
      <c r="AH22">
        <v>721</v>
      </c>
      <c r="AI22">
        <v>573</v>
      </c>
      <c r="AJ22">
        <v>354</v>
      </c>
      <c r="AK22">
        <v>242</v>
      </c>
      <c r="AL22">
        <v>190</v>
      </c>
      <c r="AM22">
        <v>106</v>
      </c>
      <c r="AN22">
        <v>56</v>
      </c>
      <c r="AO22">
        <v>31</v>
      </c>
      <c r="AP22">
        <v>20</v>
      </c>
      <c r="AQ22">
        <v>4</v>
      </c>
      <c r="AR22">
        <v>0</v>
      </c>
      <c r="AS22" s="13">
        <v>7098</v>
      </c>
      <c r="AT22" s="13">
        <v>112</v>
      </c>
      <c r="AU22" s="13">
        <v>98</v>
      </c>
      <c r="AV22" s="13">
        <v>120</v>
      </c>
      <c r="AW22" s="13">
        <v>121</v>
      </c>
      <c r="AX22" s="13">
        <v>109</v>
      </c>
      <c r="AY22" s="13">
        <v>127</v>
      </c>
      <c r="AZ22" s="13">
        <v>101</v>
      </c>
      <c r="BA22" s="13">
        <v>118</v>
      </c>
      <c r="BB22" s="13">
        <v>121</v>
      </c>
      <c r="BC22" s="13">
        <v>127</v>
      </c>
      <c r="BD22" s="13">
        <v>135</v>
      </c>
      <c r="BE22" s="13">
        <v>120</v>
      </c>
      <c r="BF22" s="13">
        <v>140</v>
      </c>
      <c r="BG22" s="13">
        <v>135</v>
      </c>
      <c r="BH22" s="13">
        <v>147</v>
      </c>
      <c r="BI22" s="13">
        <v>125</v>
      </c>
      <c r="BJ22" s="13">
        <v>154</v>
      </c>
      <c r="BK22" s="13">
        <v>133</v>
      </c>
      <c r="BL22" s="13">
        <v>173</v>
      </c>
      <c r="BM22" s="13">
        <v>108</v>
      </c>
      <c r="BN22" s="13">
        <v>131</v>
      </c>
      <c r="BO22" s="13">
        <v>129</v>
      </c>
      <c r="BP22" s="13">
        <v>154</v>
      </c>
      <c r="BQ22" s="13">
        <v>125</v>
      </c>
      <c r="BR22" s="13">
        <v>149</v>
      </c>
      <c r="BS22" s="13">
        <v>751</v>
      </c>
      <c r="BT22" s="13">
        <v>674</v>
      </c>
      <c r="BU22" s="13">
        <v>553</v>
      </c>
      <c r="BV22" s="13">
        <v>495</v>
      </c>
      <c r="BW22" s="13">
        <v>421</v>
      </c>
      <c r="BX22" s="13">
        <v>326</v>
      </c>
      <c r="BY22" s="13">
        <v>267</v>
      </c>
      <c r="BZ22" s="13">
        <v>152</v>
      </c>
      <c r="CA22" s="13">
        <v>89</v>
      </c>
      <c r="CB22" s="13">
        <v>78</v>
      </c>
      <c r="CC22" s="13">
        <v>46</v>
      </c>
      <c r="CD22" s="13">
        <v>16</v>
      </c>
      <c r="CE22" s="13">
        <v>14</v>
      </c>
      <c r="CF22" s="13">
        <v>4</v>
      </c>
      <c r="CG22" s="13">
        <v>0</v>
      </c>
      <c r="CH22" s="13">
        <v>0</v>
      </c>
      <c r="CI22">
        <v>247</v>
      </c>
      <c r="CJ22">
        <v>33</v>
      </c>
      <c r="CK22">
        <v>4</v>
      </c>
      <c r="CL22" s="14">
        <v>7968</v>
      </c>
      <c r="CM22" s="14">
        <v>137</v>
      </c>
      <c r="CN22" s="14">
        <v>91</v>
      </c>
      <c r="CO22" s="14">
        <v>125</v>
      </c>
      <c r="CP22" s="14">
        <v>116</v>
      </c>
      <c r="CQ22" s="14">
        <v>110</v>
      </c>
      <c r="CR22" s="14">
        <v>126</v>
      </c>
      <c r="CS22" s="14">
        <v>117</v>
      </c>
      <c r="CT22" s="14">
        <v>127</v>
      </c>
      <c r="CU22" s="14">
        <v>118</v>
      </c>
      <c r="CV22" s="14">
        <v>110</v>
      </c>
      <c r="CW22" s="14">
        <v>113</v>
      </c>
      <c r="CX22" s="14">
        <v>128</v>
      </c>
      <c r="CY22" s="14">
        <v>138</v>
      </c>
      <c r="CZ22" s="14">
        <v>118</v>
      </c>
      <c r="DA22" s="14">
        <v>138</v>
      </c>
      <c r="DB22" s="14">
        <v>125</v>
      </c>
      <c r="DC22" s="14">
        <v>147</v>
      </c>
      <c r="DD22" s="14">
        <v>132</v>
      </c>
      <c r="DE22" s="14">
        <v>148</v>
      </c>
      <c r="DF22" s="14">
        <v>139</v>
      </c>
      <c r="DG22" s="14">
        <v>164</v>
      </c>
      <c r="DH22" s="14">
        <v>151</v>
      </c>
      <c r="DI22" s="14">
        <v>170</v>
      </c>
      <c r="DJ22" s="14">
        <v>181</v>
      </c>
      <c r="DK22" s="14">
        <v>168</v>
      </c>
      <c r="DL22" s="14">
        <v>860</v>
      </c>
      <c r="DM22" s="14">
        <v>738</v>
      </c>
      <c r="DN22" s="14">
        <v>612</v>
      </c>
      <c r="DO22" s="14">
        <v>592</v>
      </c>
      <c r="DP22" s="14">
        <v>523</v>
      </c>
      <c r="DQ22" s="14">
        <v>395</v>
      </c>
      <c r="DR22" s="14">
        <v>306</v>
      </c>
      <c r="DS22" s="14">
        <v>202</v>
      </c>
      <c r="DT22" s="14">
        <v>153</v>
      </c>
      <c r="DU22" s="14">
        <v>112</v>
      </c>
      <c r="DV22" s="14">
        <v>60</v>
      </c>
      <c r="DW22" s="14">
        <v>41</v>
      </c>
      <c r="DX22" s="14">
        <v>18</v>
      </c>
      <c r="DY22" s="14">
        <v>16</v>
      </c>
      <c r="DZ22" s="14">
        <v>4</v>
      </c>
      <c r="EA22" s="14">
        <v>0</v>
      </c>
      <c r="EB22">
        <v>404</v>
      </c>
      <c r="EC22">
        <v>78</v>
      </c>
      <c r="ED22">
        <v>20</v>
      </c>
      <c r="EE22">
        <v>636</v>
      </c>
      <c r="EF22">
        <v>4849</v>
      </c>
      <c r="EG22">
        <v>701</v>
      </c>
    </row>
    <row r="23" spans="1:137" ht="12.75">
      <c r="A23" t="s">
        <v>186</v>
      </c>
      <c r="B23" s="12">
        <v>6</v>
      </c>
      <c r="C23">
        <v>7934</v>
      </c>
      <c r="D23">
        <v>161</v>
      </c>
      <c r="E23">
        <v>131</v>
      </c>
      <c r="F23">
        <v>131</v>
      </c>
      <c r="G23">
        <v>67</v>
      </c>
      <c r="H23">
        <v>94</v>
      </c>
      <c r="I23">
        <v>94</v>
      </c>
      <c r="J23">
        <v>82</v>
      </c>
      <c r="K23">
        <v>86</v>
      </c>
      <c r="L23">
        <v>93</v>
      </c>
      <c r="M23">
        <v>85</v>
      </c>
      <c r="N23">
        <v>100</v>
      </c>
      <c r="O23">
        <v>94</v>
      </c>
      <c r="P23">
        <v>86</v>
      </c>
      <c r="Q23">
        <v>99</v>
      </c>
      <c r="R23">
        <v>110</v>
      </c>
      <c r="S23">
        <v>99</v>
      </c>
      <c r="T23">
        <v>109</v>
      </c>
      <c r="U23">
        <v>125</v>
      </c>
      <c r="V23">
        <v>144</v>
      </c>
      <c r="W23">
        <v>196</v>
      </c>
      <c r="X23">
        <v>181</v>
      </c>
      <c r="Y23">
        <v>183</v>
      </c>
      <c r="Z23">
        <v>170</v>
      </c>
      <c r="AA23">
        <v>154</v>
      </c>
      <c r="AB23">
        <v>179</v>
      </c>
      <c r="AC23">
        <v>843</v>
      </c>
      <c r="AD23">
        <v>713</v>
      </c>
      <c r="AE23">
        <v>601</v>
      </c>
      <c r="AF23">
        <v>721</v>
      </c>
      <c r="AG23">
        <v>487</v>
      </c>
      <c r="AH23">
        <v>420</v>
      </c>
      <c r="AI23">
        <v>318</v>
      </c>
      <c r="AJ23">
        <v>280</v>
      </c>
      <c r="AK23">
        <v>181</v>
      </c>
      <c r="AL23">
        <v>118</v>
      </c>
      <c r="AM23">
        <v>87</v>
      </c>
      <c r="AN23">
        <v>61</v>
      </c>
      <c r="AO23">
        <v>30</v>
      </c>
      <c r="AP23">
        <v>16</v>
      </c>
      <c r="AQ23">
        <v>5</v>
      </c>
      <c r="AR23">
        <v>0</v>
      </c>
      <c r="AS23" s="13">
        <v>3742</v>
      </c>
      <c r="AT23" s="13">
        <v>81</v>
      </c>
      <c r="AU23" s="13">
        <v>66</v>
      </c>
      <c r="AV23" s="13">
        <v>80</v>
      </c>
      <c r="AW23" s="13">
        <v>35</v>
      </c>
      <c r="AX23" s="13">
        <v>35</v>
      </c>
      <c r="AY23" s="13">
        <v>40</v>
      </c>
      <c r="AZ23" s="13">
        <v>34</v>
      </c>
      <c r="BA23" s="13">
        <v>50</v>
      </c>
      <c r="BB23" s="13">
        <v>49</v>
      </c>
      <c r="BC23" s="13">
        <v>46</v>
      </c>
      <c r="BD23" s="13">
        <v>33</v>
      </c>
      <c r="BE23" s="13">
        <v>53</v>
      </c>
      <c r="BF23" s="13">
        <v>43</v>
      </c>
      <c r="BG23" s="13">
        <v>41</v>
      </c>
      <c r="BH23" s="13">
        <v>51</v>
      </c>
      <c r="BI23" s="13">
        <v>50</v>
      </c>
      <c r="BJ23" s="13">
        <v>52</v>
      </c>
      <c r="BK23" s="13">
        <v>53</v>
      </c>
      <c r="BL23" s="13">
        <v>69</v>
      </c>
      <c r="BM23" s="13">
        <v>108</v>
      </c>
      <c r="BN23" s="13">
        <v>91</v>
      </c>
      <c r="BO23" s="13">
        <v>86</v>
      </c>
      <c r="BP23" s="13">
        <v>89</v>
      </c>
      <c r="BQ23" s="13">
        <v>68</v>
      </c>
      <c r="BR23" s="13">
        <v>92</v>
      </c>
      <c r="BS23" s="13">
        <v>369</v>
      </c>
      <c r="BT23" s="13">
        <v>345</v>
      </c>
      <c r="BU23" s="13">
        <v>278</v>
      </c>
      <c r="BV23" s="13">
        <v>351</v>
      </c>
      <c r="BW23" s="13">
        <v>219</v>
      </c>
      <c r="BX23" s="13">
        <v>193</v>
      </c>
      <c r="BY23" s="13">
        <v>137</v>
      </c>
      <c r="BZ23" s="13">
        <v>131</v>
      </c>
      <c r="CA23" s="13">
        <v>79</v>
      </c>
      <c r="CB23" s="13">
        <v>65</v>
      </c>
      <c r="CC23" s="13">
        <v>35</v>
      </c>
      <c r="CD23" s="13">
        <v>27</v>
      </c>
      <c r="CE23" s="13">
        <v>14</v>
      </c>
      <c r="CF23" s="13">
        <v>5</v>
      </c>
      <c r="CG23" s="13">
        <v>0</v>
      </c>
      <c r="CH23" s="13">
        <v>0</v>
      </c>
      <c r="CI23">
        <v>225</v>
      </c>
      <c r="CJ23">
        <v>46</v>
      </c>
      <c r="CK23">
        <v>5</v>
      </c>
      <c r="CL23" s="14">
        <v>4192</v>
      </c>
      <c r="CM23" s="14">
        <v>80</v>
      </c>
      <c r="CN23" s="14">
        <v>66</v>
      </c>
      <c r="CO23" s="14">
        <v>51</v>
      </c>
      <c r="CP23" s="14">
        <v>31</v>
      </c>
      <c r="CQ23" s="14">
        <v>58</v>
      </c>
      <c r="CR23" s="14">
        <v>54</v>
      </c>
      <c r="CS23" s="14">
        <v>48</v>
      </c>
      <c r="CT23" s="14">
        <v>36</v>
      </c>
      <c r="CU23" s="14">
        <v>44</v>
      </c>
      <c r="CV23" s="14">
        <v>40</v>
      </c>
      <c r="CW23" s="14">
        <v>67</v>
      </c>
      <c r="CX23" s="14">
        <v>41</v>
      </c>
      <c r="CY23" s="14">
        <v>44</v>
      </c>
      <c r="CZ23" s="14">
        <v>58</v>
      </c>
      <c r="DA23" s="14">
        <v>59</v>
      </c>
      <c r="DB23" s="14">
        <v>49</v>
      </c>
      <c r="DC23" s="14">
        <v>57</v>
      </c>
      <c r="DD23" s="14">
        <v>72</v>
      </c>
      <c r="DE23" s="14">
        <v>75</v>
      </c>
      <c r="DF23" s="14">
        <v>87</v>
      </c>
      <c r="DG23" s="14">
        <v>91</v>
      </c>
      <c r="DH23" s="14">
        <v>97</v>
      </c>
      <c r="DI23" s="14">
        <v>80</v>
      </c>
      <c r="DJ23" s="14">
        <v>86</v>
      </c>
      <c r="DK23" s="14">
        <v>87</v>
      </c>
      <c r="DL23" s="14">
        <v>473</v>
      </c>
      <c r="DM23" s="14">
        <v>367</v>
      </c>
      <c r="DN23" s="14">
        <v>324</v>
      </c>
      <c r="DO23" s="14">
        <v>370</v>
      </c>
      <c r="DP23" s="14">
        <v>268</v>
      </c>
      <c r="DQ23" s="14">
        <v>228</v>
      </c>
      <c r="DR23" s="14">
        <v>181</v>
      </c>
      <c r="DS23" s="14">
        <v>149</v>
      </c>
      <c r="DT23" s="14">
        <v>102</v>
      </c>
      <c r="DU23" s="14">
        <v>53</v>
      </c>
      <c r="DV23" s="14">
        <v>52</v>
      </c>
      <c r="DW23" s="14">
        <v>34</v>
      </c>
      <c r="DX23" s="14">
        <v>17</v>
      </c>
      <c r="DY23" s="14">
        <v>10</v>
      </c>
      <c r="DZ23" s="14">
        <v>5</v>
      </c>
      <c r="EA23" s="14">
        <v>0</v>
      </c>
      <c r="EB23">
        <v>274</v>
      </c>
      <c r="EC23">
        <v>67</v>
      </c>
      <c r="ED23">
        <v>16</v>
      </c>
      <c r="EE23">
        <v>268</v>
      </c>
      <c r="EF23">
        <v>2584</v>
      </c>
      <c r="EG23">
        <v>409</v>
      </c>
    </row>
    <row r="24" spans="1:137" ht="12.75">
      <c r="A24" t="s">
        <v>187</v>
      </c>
      <c r="B24" s="12">
        <v>5</v>
      </c>
      <c r="C24">
        <v>42876</v>
      </c>
      <c r="D24">
        <v>713</v>
      </c>
      <c r="E24">
        <v>689</v>
      </c>
      <c r="F24">
        <v>742</v>
      </c>
      <c r="G24">
        <v>763</v>
      </c>
      <c r="H24">
        <v>775</v>
      </c>
      <c r="I24">
        <v>705</v>
      </c>
      <c r="J24">
        <v>786</v>
      </c>
      <c r="K24">
        <v>775</v>
      </c>
      <c r="L24">
        <v>813</v>
      </c>
      <c r="M24">
        <v>888</v>
      </c>
      <c r="N24">
        <v>931</v>
      </c>
      <c r="O24">
        <v>931</v>
      </c>
      <c r="P24">
        <v>879</v>
      </c>
      <c r="Q24">
        <v>938</v>
      </c>
      <c r="R24">
        <v>948</v>
      </c>
      <c r="S24">
        <v>1019</v>
      </c>
      <c r="T24">
        <v>903</v>
      </c>
      <c r="U24">
        <v>949</v>
      </c>
      <c r="V24">
        <v>906</v>
      </c>
      <c r="W24">
        <v>838</v>
      </c>
      <c r="X24">
        <v>831</v>
      </c>
      <c r="Y24">
        <v>919</v>
      </c>
      <c r="Z24">
        <v>979</v>
      </c>
      <c r="AA24">
        <v>883</v>
      </c>
      <c r="AB24">
        <v>838</v>
      </c>
      <c r="AC24">
        <v>3909</v>
      </c>
      <c r="AD24">
        <v>3555</v>
      </c>
      <c r="AE24">
        <v>3337</v>
      </c>
      <c r="AF24">
        <v>3101</v>
      </c>
      <c r="AG24">
        <v>2474</v>
      </c>
      <c r="AH24">
        <v>1636</v>
      </c>
      <c r="AI24">
        <v>1234</v>
      </c>
      <c r="AJ24">
        <v>854</v>
      </c>
      <c r="AK24">
        <v>538</v>
      </c>
      <c r="AL24">
        <v>378</v>
      </c>
      <c r="AM24">
        <v>245</v>
      </c>
      <c r="AN24">
        <v>159</v>
      </c>
      <c r="AO24">
        <v>78</v>
      </c>
      <c r="AP24">
        <v>25</v>
      </c>
      <c r="AQ24">
        <v>9</v>
      </c>
      <c r="AR24">
        <v>3</v>
      </c>
      <c r="AS24" s="13">
        <v>20945</v>
      </c>
      <c r="AT24" s="13">
        <v>363</v>
      </c>
      <c r="AU24" s="13">
        <v>364</v>
      </c>
      <c r="AV24" s="13">
        <v>388</v>
      </c>
      <c r="AW24" s="13">
        <v>391</v>
      </c>
      <c r="AX24" s="13">
        <v>404</v>
      </c>
      <c r="AY24" s="13">
        <v>340</v>
      </c>
      <c r="AZ24" s="13">
        <v>420</v>
      </c>
      <c r="BA24" s="13">
        <v>381</v>
      </c>
      <c r="BB24" s="13">
        <v>410</v>
      </c>
      <c r="BC24" s="13">
        <v>486</v>
      </c>
      <c r="BD24" s="13">
        <v>490</v>
      </c>
      <c r="BE24" s="13">
        <v>454</v>
      </c>
      <c r="BF24" s="13">
        <v>436</v>
      </c>
      <c r="BG24" s="13">
        <v>469</v>
      </c>
      <c r="BH24" s="13">
        <v>500</v>
      </c>
      <c r="BI24" s="13">
        <v>490</v>
      </c>
      <c r="BJ24" s="13">
        <v>431</v>
      </c>
      <c r="BK24" s="13">
        <v>464</v>
      </c>
      <c r="BL24" s="13">
        <v>466</v>
      </c>
      <c r="BM24" s="13">
        <v>430</v>
      </c>
      <c r="BN24" s="13">
        <v>389</v>
      </c>
      <c r="BO24" s="13">
        <v>446</v>
      </c>
      <c r="BP24" s="13">
        <v>486</v>
      </c>
      <c r="BQ24" s="13">
        <v>420</v>
      </c>
      <c r="BR24" s="13">
        <v>407</v>
      </c>
      <c r="BS24" s="13">
        <v>1898</v>
      </c>
      <c r="BT24" s="13">
        <v>1710</v>
      </c>
      <c r="BU24" s="13">
        <v>1615</v>
      </c>
      <c r="BV24" s="13">
        <v>1440</v>
      </c>
      <c r="BW24" s="13">
        <v>1160</v>
      </c>
      <c r="BX24" s="13">
        <v>796</v>
      </c>
      <c r="BY24" s="13">
        <v>594</v>
      </c>
      <c r="BZ24" s="13">
        <v>390</v>
      </c>
      <c r="CA24" s="13">
        <v>246</v>
      </c>
      <c r="CB24" s="13">
        <v>158</v>
      </c>
      <c r="CC24" s="13">
        <v>104</v>
      </c>
      <c r="CD24" s="13">
        <v>59</v>
      </c>
      <c r="CE24" s="13">
        <v>34</v>
      </c>
      <c r="CF24" s="13">
        <v>10</v>
      </c>
      <c r="CG24" s="13">
        <v>1</v>
      </c>
      <c r="CH24" s="13">
        <v>1</v>
      </c>
      <c r="CI24">
        <v>614</v>
      </c>
      <c r="CJ24">
        <v>106</v>
      </c>
      <c r="CK24">
        <v>12</v>
      </c>
      <c r="CL24" s="14">
        <v>21931</v>
      </c>
      <c r="CM24" s="14">
        <v>350</v>
      </c>
      <c r="CN24" s="14">
        <v>325</v>
      </c>
      <c r="CO24" s="14">
        <v>354</v>
      </c>
      <c r="CP24" s="14">
        <v>372</v>
      </c>
      <c r="CQ24" s="14">
        <v>372</v>
      </c>
      <c r="CR24" s="14">
        <v>364</v>
      </c>
      <c r="CS24" s="14">
        <v>365</v>
      </c>
      <c r="CT24" s="14">
        <v>394</v>
      </c>
      <c r="CU24" s="14">
        <v>403</v>
      </c>
      <c r="CV24" s="14">
        <v>402</v>
      </c>
      <c r="CW24" s="14">
        <v>441</v>
      </c>
      <c r="CX24" s="14">
        <v>478</v>
      </c>
      <c r="CY24" s="14">
        <v>443</v>
      </c>
      <c r="CZ24" s="14">
        <v>468</v>
      </c>
      <c r="DA24" s="14">
        <v>449</v>
      </c>
      <c r="DB24" s="14">
        <v>529</v>
      </c>
      <c r="DC24" s="14">
        <v>472</v>
      </c>
      <c r="DD24" s="14">
        <v>485</v>
      </c>
      <c r="DE24" s="14">
        <v>440</v>
      </c>
      <c r="DF24" s="14">
        <v>408</v>
      </c>
      <c r="DG24" s="14">
        <v>442</v>
      </c>
      <c r="DH24" s="14">
        <v>472</v>
      </c>
      <c r="DI24" s="14">
        <v>493</v>
      </c>
      <c r="DJ24" s="14">
        <v>463</v>
      </c>
      <c r="DK24" s="14">
        <v>431</v>
      </c>
      <c r="DL24" s="14">
        <v>2010</v>
      </c>
      <c r="DM24" s="14">
        <v>1845</v>
      </c>
      <c r="DN24" s="14">
        <v>1722</v>
      </c>
      <c r="DO24" s="14">
        <v>1661</v>
      </c>
      <c r="DP24" s="14">
        <v>1313</v>
      </c>
      <c r="DQ24" s="14">
        <v>840</v>
      </c>
      <c r="DR24" s="14">
        <v>640</v>
      </c>
      <c r="DS24" s="14">
        <v>464</v>
      </c>
      <c r="DT24" s="14">
        <v>292</v>
      </c>
      <c r="DU24" s="14">
        <v>220</v>
      </c>
      <c r="DV24" s="14">
        <v>140</v>
      </c>
      <c r="DW24" s="14">
        <v>100</v>
      </c>
      <c r="DX24" s="14">
        <v>44</v>
      </c>
      <c r="DY24" s="14">
        <v>15</v>
      </c>
      <c r="DZ24" s="14">
        <v>8</v>
      </c>
      <c r="EA24" s="14">
        <v>2</v>
      </c>
      <c r="EB24">
        <v>821</v>
      </c>
      <c r="EC24">
        <v>169</v>
      </c>
      <c r="ED24">
        <v>25</v>
      </c>
      <c r="EE24">
        <v>2279</v>
      </c>
      <c r="EF24">
        <v>13188</v>
      </c>
      <c r="EG24">
        <v>1480</v>
      </c>
    </row>
    <row r="25" spans="1:137" ht="12.75">
      <c r="A25" t="s">
        <v>188</v>
      </c>
      <c r="B25" s="12">
        <v>1</v>
      </c>
      <c r="C25">
        <v>30257</v>
      </c>
      <c r="D25">
        <v>416</v>
      </c>
      <c r="E25">
        <v>404</v>
      </c>
      <c r="F25">
        <v>481</v>
      </c>
      <c r="G25">
        <v>473</v>
      </c>
      <c r="H25">
        <v>416</v>
      </c>
      <c r="I25">
        <v>445</v>
      </c>
      <c r="J25">
        <v>425</v>
      </c>
      <c r="K25">
        <v>452</v>
      </c>
      <c r="L25">
        <v>442</v>
      </c>
      <c r="M25">
        <v>440</v>
      </c>
      <c r="N25">
        <v>501</v>
      </c>
      <c r="O25">
        <v>463</v>
      </c>
      <c r="P25">
        <v>555</v>
      </c>
      <c r="Q25">
        <v>507</v>
      </c>
      <c r="R25">
        <v>499</v>
      </c>
      <c r="S25">
        <v>566</v>
      </c>
      <c r="T25">
        <v>539</v>
      </c>
      <c r="U25">
        <v>542</v>
      </c>
      <c r="V25">
        <v>566</v>
      </c>
      <c r="W25">
        <v>486</v>
      </c>
      <c r="X25">
        <v>575</v>
      </c>
      <c r="Y25">
        <v>583</v>
      </c>
      <c r="Z25">
        <v>648</v>
      </c>
      <c r="AA25">
        <v>605</v>
      </c>
      <c r="AB25">
        <v>675</v>
      </c>
      <c r="AC25">
        <v>2951</v>
      </c>
      <c r="AD25">
        <v>2502</v>
      </c>
      <c r="AE25">
        <v>2109</v>
      </c>
      <c r="AF25">
        <v>2192</v>
      </c>
      <c r="AG25">
        <v>1981</v>
      </c>
      <c r="AH25">
        <v>1607</v>
      </c>
      <c r="AI25">
        <v>1194</v>
      </c>
      <c r="AJ25">
        <v>1016</v>
      </c>
      <c r="AK25">
        <v>648</v>
      </c>
      <c r="AL25">
        <v>549</v>
      </c>
      <c r="AM25">
        <v>360</v>
      </c>
      <c r="AN25">
        <v>244</v>
      </c>
      <c r="AO25">
        <v>134</v>
      </c>
      <c r="AP25">
        <v>47</v>
      </c>
      <c r="AQ25">
        <v>15</v>
      </c>
      <c r="AR25">
        <v>4</v>
      </c>
      <c r="AS25" s="13">
        <v>14148</v>
      </c>
      <c r="AT25" s="13">
        <v>209</v>
      </c>
      <c r="AU25" s="13">
        <v>204</v>
      </c>
      <c r="AV25" s="13">
        <v>238</v>
      </c>
      <c r="AW25" s="13">
        <v>248</v>
      </c>
      <c r="AX25" s="13">
        <v>219</v>
      </c>
      <c r="AY25" s="13">
        <v>220</v>
      </c>
      <c r="AZ25" s="13">
        <v>214</v>
      </c>
      <c r="BA25" s="13">
        <v>231</v>
      </c>
      <c r="BB25" s="13">
        <v>237</v>
      </c>
      <c r="BC25" s="13">
        <v>223</v>
      </c>
      <c r="BD25" s="13">
        <v>277</v>
      </c>
      <c r="BE25" s="13">
        <v>236</v>
      </c>
      <c r="BF25" s="13">
        <v>288</v>
      </c>
      <c r="BG25" s="13">
        <v>248</v>
      </c>
      <c r="BH25" s="13">
        <v>280</v>
      </c>
      <c r="BI25" s="13">
        <v>280</v>
      </c>
      <c r="BJ25" s="13">
        <v>257</v>
      </c>
      <c r="BK25" s="13">
        <v>291</v>
      </c>
      <c r="BL25" s="13">
        <v>267</v>
      </c>
      <c r="BM25" s="13">
        <v>236</v>
      </c>
      <c r="BN25" s="13">
        <v>271</v>
      </c>
      <c r="BO25" s="13">
        <v>296</v>
      </c>
      <c r="BP25" s="13">
        <v>300</v>
      </c>
      <c r="BQ25" s="13">
        <v>299</v>
      </c>
      <c r="BR25" s="13">
        <v>307</v>
      </c>
      <c r="BS25" s="13">
        <v>1449</v>
      </c>
      <c r="BT25" s="13">
        <v>1206</v>
      </c>
      <c r="BU25" s="13">
        <v>946</v>
      </c>
      <c r="BV25" s="13">
        <v>997</v>
      </c>
      <c r="BW25" s="13">
        <v>901</v>
      </c>
      <c r="BX25" s="13">
        <v>663</v>
      </c>
      <c r="BY25" s="13">
        <v>492</v>
      </c>
      <c r="BZ25" s="13">
        <v>391</v>
      </c>
      <c r="CA25" s="13">
        <v>261</v>
      </c>
      <c r="CB25" s="13">
        <v>196</v>
      </c>
      <c r="CC25" s="13">
        <v>135</v>
      </c>
      <c r="CD25" s="13">
        <v>68</v>
      </c>
      <c r="CE25" s="13">
        <v>48</v>
      </c>
      <c r="CF25" s="13">
        <v>16</v>
      </c>
      <c r="CG25" s="13">
        <v>3</v>
      </c>
      <c r="CH25" s="13">
        <v>2</v>
      </c>
      <c r="CI25">
        <v>728</v>
      </c>
      <c r="CJ25">
        <v>136</v>
      </c>
      <c r="CK25">
        <v>21</v>
      </c>
      <c r="CL25" s="14">
        <v>16109</v>
      </c>
      <c r="CM25" s="14">
        <v>207</v>
      </c>
      <c r="CN25" s="14">
        <v>200</v>
      </c>
      <c r="CO25" s="14">
        <v>242</v>
      </c>
      <c r="CP25" s="14">
        <v>226</v>
      </c>
      <c r="CQ25" s="14">
        <v>198</v>
      </c>
      <c r="CR25" s="14">
        <v>226</v>
      </c>
      <c r="CS25" s="14">
        <v>210</v>
      </c>
      <c r="CT25" s="14">
        <v>221</v>
      </c>
      <c r="CU25" s="14">
        <v>205</v>
      </c>
      <c r="CV25" s="14">
        <v>217</v>
      </c>
      <c r="CW25" s="14">
        <v>224</v>
      </c>
      <c r="CX25" s="14">
        <v>227</v>
      </c>
      <c r="CY25" s="14">
        <v>266</v>
      </c>
      <c r="CZ25" s="14">
        <v>259</v>
      </c>
      <c r="DA25" s="14">
        <v>220</v>
      </c>
      <c r="DB25" s="14">
        <v>286</v>
      </c>
      <c r="DC25" s="14">
        <v>282</v>
      </c>
      <c r="DD25" s="14">
        <v>251</v>
      </c>
      <c r="DE25" s="14">
        <v>299</v>
      </c>
      <c r="DF25" s="14">
        <v>250</v>
      </c>
      <c r="DG25" s="14">
        <v>305</v>
      </c>
      <c r="DH25" s="14">
        <v>287</v>
      </c>
      <c r="DI25" s="14">
        <v>349</v>
      </c>
      <c r="DJ25" s="14">
        <v>306</v>
      </c>
      <c r="DK25" s="14">
        <v>368</v>
      </c>
      <c r="DL25" s="14">
        <v>1503</v>
      </c>
      <c r="DM25" s="14">
        <v>1296</v>
      </c>
      <c r="DN25" s="14">
        <v>1163</v>
      </c>
      <c r="DO25" s="14">
        <v>1195</v>
      </c>
      <c r="DP25" s="14">
        <v>1080</v>
      </c>
      <c r="DQ25" s="14">
        <v>944</v>
      </c>
      <c r="DR25" s="14">
        <v>701</v>
      </c>
      <c r="DS25" s="14">
        <v>624</v>
      </c>
      <c r="DT25" s="14">
        <v>387</v>
      </c>
      <c r="DU25" s="14">
        <v>354</v>
      </c>
      <c r="DV25" s="14">
        <v>225</v>
      </c>
      <c r="DW25" s="14">
        <v>176</v>
      </c>
      <c r="DX25" s="14">
        <v>86</v>
      </c>
      <c r="DY25" s="14">
        <v>31</v>
      </c>
      <c r="DZ25" s="14">
        <v>11</v>
      </c>
      <c r="EA25" s="14">
        <v>2</v>
      </c>
      <c r="EB25">
        <v>1273</v>
      </c>
      <c r="EC25">
        <v>307</v>
      </c>
      <c r="ED25">
        <v>45</v>
      </c>
      <c r="EE25">
        <v>1196</v>
      </c>
      <c r="EF25">
        <v>9219</v>
      </c>
      <c r="EG25">
        <v>1645</v>
      </c>
    </row>
    <row r="26" spans="1:137" ht="12.75">
      <c r="A26" t="s">
        <v>189</v>
      </c>
      <c r="B26" s="12">
        <v>2</v>
      </c>
      <c r="C26">
        <v>29698</v>
      </c>
      <c r="D26">
        <v>301</v>
      </c>
      <c r="E26">
        <v>260</v>
      </c>
      <c r="F26">
        <v>255</v>
      </c>
      <c r="G26">
        <v>287</v>
      </c>
      <c r="H26">
        <v>273</v>
      </c>
      <c r="I26">
        <v>278</v>
      </c>
      <c r="J26">
        <v>278</v>
      </c>
      <c r="K26">
        <v>272</v>
      </c>
      <c r="L26">
        <v>302</v>
      </c>
      <c r="M26">
        <v>307</v>
      </c>
      <c r="N26">
        <v>363</v>
      </c>
      <c r="O26">
        <v>359</v>
      </c>
      <c r="P26">
        <v>342</v>
      </c>
      <c r="Q26">
        <v>372</v>
      </c>
      <c r="R26">
        <v>377</v>
      </c>
      <c r="S26">
        <v>368</v>
      </c>
      <c r="T26">
        <v>400</v>
      </c>
      <c r="U26">
        <v>461</v>
      </c>
      <c r="V26">
        <v>522</v>
      </c>
      <c r="W26">
        <v>497</v>
      </c>
      <c r="X26">
        <v>523</v>
      </c>
      <c r="Y26">
        <v>684</v>
      </c>
      <c r="Z26">
        <v>687</v>
      </c>
      <c r="AA26">
        <v>686</v>
      </c>
      <c r="AB26">
        <v>738</v>
      </c>
      <c r="AC26">
        <v>3153</v>
      </c>
      <c r="AD26">
        <v>2589</v>
      </c>
      <c r="AE26">
        <v>2130</v>
      </c>
      <c r="AF26">
        <v>1964</v>
      </c>
      <c r="AG26">
        <v>1958</v>
      </c>
      <c r="AH26">
        <v>1838</v>
      </c>
      <c r="AI26">
        <v>1436</v>
      </c>
      <c r="AJ26">
        <v>1220</v>
      </c>
      <c r="AK26">
        <v>911</v>
      </c>
      <c r="AL26">
        <v>819</v>
      </c>
      <c r="AM26">
        <v>583</v>
      </c>
      <c r="AN26">
        <v>462</v>
      </c>
      <c r="AO26">
        <v>305</v>
      </c>
      <c r="AP26">
        <v>97</v>
      </c>
      <c r="AQ26">
        <v>34</v>
      </c>
      <c r="AR26">
        <v>8</v>
      </c>
      <c r="AS26" s="13">
        <v>13500</v>
      </c>
      <c r="AT26" s="13">
        <v>150</v>
      </c>
      <c r="AU26" s="13">
        <v>128</v>
      </c>
      <c r="AV26" s="13">
        <v>130</v>
      </c>
      <c r="AW26" s="13">
        <v>137</v>
      </c>
      <c r="AX26" s="13">
        <v>126</v>
      </c>
      <c r="AY26" s="13">
        <v>136</v>
      </c>
      <c r="AZ26" s="13">
        <v>134</v>
      </c>
      <c r="BA26" s="13">
        <v>156</v>
      </c>
      <c r="BB26" s="13">
        <v>173</v>
      </c>
      <c r="BC26" s="13">
        <v>147</v>
      </c>
      <c r="BD26" s="13">
        <v>195</v>
      </c>
      <c r="BE26" s="13">
        <v>180</v>
      </c>
      <c r="BF26" s="13">
        <v>182</v>
      </c>
      <c r="BG26" s="13">
        <v>196</v>
      </c>
      <c r="BH26" s="13">
        <v>194</v>
      </c>
      <c r="BI26" s="13">
        <v>191</v>
      </c>
      <c r="BJ26" s="13">
        <v>194</v>
      </c>
      <c r="BK26" s="13">
        <v>230</v>
      </c>
      <c r="BL26" s="13">
        <v>264</v>
      </c>
      <c r="BM26" s="13">
        <v>216</v>
      </c>
      <c r="BN26" s="13">
        <v>252</v>
      </c>
      <c r="BO26" s="13">
        <v>334</v>
      </c>
      <c r="BP26" s="13">
        <v>306</v>
      </c>
      <c r="BQ26" s="13">
        <v>313</v>
      </c>
      <c r="BR26" s="13">
        <v>372</v>
      </c>
      <c r="BS26" s="13">
        <v>1515</v>
      </c>
      <c r="BT26" s="13">
        <v>1206</v>
      </c>
      <c r="BU26" s="13">
        <v>978</v>
      </c>
      <c r="BV26" s="13">
        <v>888</v>
      </c>
      <c r="BW26" s="13">
        <v>877</v>
      </c>
      <c r="BX26" s="13">
        <v>818</v>
      </c>
      <c r="BY26" s="13">
        <v>620</v>
      </c>
      <c r="BZ26" s="13">
        <v>536</v>
      </c>
      <c r="CA26" s="13">
        <v>337</v>
      </c>
      <c r="CB26" s="13">
        <v>278</v>
      </c>
      <c r="CC26" s="13">
        <v>193</v>
      </c>
      <c r="CD26" s="13">
        <v>102</v>
      </c>
      <c r="CE26" s="13">
        <v>86</v>
      </c>
      <c r="CF26" s="13">
        <v>18</v>
      </c>
      <c r="CG26" s="13">
        <v>10</v>
      </c>
      <c r="CH26" s="13">
        <v>2</v>
      </c>
      <c r="CI26">
        <v>1026</v>
      </c>
      <c r="CJ26">
        <v>219</v>
      </c>
      <c r="CK26">
        <v>30</v>
      </c>
      <c r="CL26" s="14">
        <v>16198</v>
      </c>
      <c r="CM26" s="14">
        <v>151</v>
      </c>
      <c r="CN26" s="14">
        <v>132</v>
      </c>
      <c r="CO26" s="14">
        <v>125</v>
      </c>
      <c r="CP26" s="14">
        <v>150</v>
      </c>
      <c r="CQ26" s="14">
        <v>147</v>
      </c>
      <c r="CR26" s="14">
        <v>142</v>
      </c>
      <c r="CS26" s="14">
        <v>144</v>
      </c>
      <c r="CT26" s="14">
        <v>116</v>
      </c>
      <c r="CU26" s="14">
        <v>129</v>
      </c>
      <c r="CV26" s="14">
        <v>160</v>
      </c>
      <c r="CW26" s="14">
        <v>169</v>
      </c>
      <c r="CX26" s="14">
        <v>179</v>
      </c>
      <c r="CY26" s="14">
        <v>160</v>
      </c>
      <c r="CZ26" s="14">
        <v>176</v>
      </c>
      <c r="DA26" s="14">
        <v>183</v>
      </c>
      <c r="DB26" s="14">
        <v>177</v>
      </c>
      <c r="DC26" s="14">
        <v>206</v>
      </c>
      <c r="DD26" s="14">
        <v>231</v>
      </c>
      <c r="DE26" s="14">
        <v>258</v>
      </c>
      <c r="DF26" s="14">
        <v>281</v>
      </c>
      <c r="DG26" s="14">
        <v>272</v>
      </c>
      <c r="DH26" s="14">
        <v>350</v>
      </c>
      <c r="DI26" s="14">
        <v>381</v>
      </c>
      <c r="DJ26" s="14">
        <v>373</v>
      </c>
      <c r="DK26" s="14">
        <v>366</v>
      </c>
      <c r="DL26" s="14">
        <v>1638</v>
      </c>
      <c r="DM26" s="14">
        <v>1383</v>
      </c>
      <c r="DN26" s="14">
        <v>1152</v>
      </c>
      <c r="DO26" s="14">
        <v>1076</v>
      </c>
      <c r="DP26" s="14">
        <v>1081</v>
      </c>
      <c r="DQ26" s="14">
        <v>1020</v>
      </c>
      <c r="DR26" s="14">
        <v>816</v>
      </c>
      <c r="DS26" s="14">
        <v>684</v>
      </c>
      <c r="DT26" s="14">
        <v>573</v>
      </c>
      <c r="DU26" s="14">
        <v>541</v>
      </c>
      <c r="DV26" s="14">
        <v>390</v>
      </c>
      <c r="DW26" s="14">
        <v>360</v>
      </c>
      <c r="DX26" s="14">
        <v>219</v>
      </c>
      <c r="DY26" s="14">
        <v>79</v>
      </c>
      <c r="DZ26" s="14">
        <v>24</v>
      </c>
      <c r="EA26" s="14">
        <v>6</v>
      </c>
      <c r="EB26">
        <v>2193</v>
      </c>
      <c r="EC26">
        <v>688</v>
      </c>
      <c r="ED26">
        <v>109</v>
      </c>
      <c r="EE26">
        <v>867</v>
      </c>
      <c r="EF26">
        <v>9224</v>
      </c>
      <c r="EG26">
        <v>1836</v>
      </c>
    </row>
    <row r="27" spans="1:137" ht="12.75">
      <c r="A27" t="s">
        <v>190</v>
      </c>
      <c r="B27" s="12">
        <v>2</v>
      </c>
      <c r="C27">
        <v>8608</v>
      </c>
      <c r="D27">
        <v>71</v>
      </c>
      <c r="E27">
        <v>88</v>
      </c>
      <c r="F27">
        <v>76</v>
      </c>
      <c r="G27">
        <v>79</v>
      </c>
      <c r="H27">
        <v>91</v>
      </c>
      <c r="I27">
        <v>97</v>
      </c>
      <c r="J27">
        <v>85</v>
      </c>
      <c r="K27">
        <v>65</v>
      </c>
      <c r="L27">
        <v>79</v>
      </c>
      <c r="M27">
        <v>88</v>
      </c>
      <c r="N27">
        <v>112</v>
      </c>
      <c r="O27">
        <v>98</v>
      </c>
      <c r="P27">
        <v>81</v>
      </c>
      <c r="Q27">
        <v>101</v>
      </c>
      <c r="R27">
        <v>113</v>
      </c>
      <c r="S27">
        <v>84</v>
      </c>
      <c r="T27">
        <v>95</v>
      </c>
      <c r="U27">
        <v>102</v>
      </c>
      <c r="V27">
        <v>113</v>
      </c>
      <c r="W27">
        <v>108</v>
      </c>
      <c r="X27">
        <v>132</v>
      </c>
      <c r="Y27">
        <v>162</v>
      </c>
      <c r="Z27">
        <v>161</v>
      </c>
      <c r="AA27">
        <v>196</v>
      </c>
      <c r="AB27">
        <v>169</v>
      </c>
      <c r="AC27">
        <v>937</v>
      </c>
      <c r="AD27">
        <v>825</v>
      </c>
      <c r="AE27">
        <v>621</v>
      </c>
      <c r="AF27">
        <v>533</v>
      </c>
      <c r="AG27">
        <v>574</v>
      </c>
      <c r="AH27">
        <v>524</v>
      </c>
      <c r="AI27">
        <v>509</v>
      </c>
      <c r="AJ27">
        <v>443</v>
      </c>
      <c r="AK27">
        <v>330</v>
      </c>
      <c r="AL27">
        <v>250</v>
      </c>
      <c r="AM27">
        <v>163</v>
      </c>
      <c r="AN27">
        <v>130</v>
      </c>
      <c r="AO27">
        <v>74</v>
      </c>
      <c r="AP27">
        <v>37</v>
      </c>
      <c r="AQ27">
        <v>7</v>
      </c>
      <c r="AR27">
        <v>2</v>
      </c>
      <c r="AS27" s="13">
        <v>3721</v>
      </c>
      <c r="AT27" s="13">
        <v>44</v>
      </c>
      <c r="AU27" s="13">
        <v>46</v>
      </c>
      <c r="AV27" s="13">
        <v>35</v>
      </c>
      <c r="AW27" s="13">
        <v>34</v>
      </c>
      <c r="AX27" s="13">
        <v>46</v>
      </c>
      <c r="AY27" s="13">
        <v>45</v>
      </c>
      <c r="AZ27" s="13">
        <v>49</v>
      </c>
      <c r="BA27" s="13">
        <v>28</v>
      </c>
      <c r="BB27" s="13">
        <v>49</v>
      </c>
      <c r="BC27" s="13">
        <v>45</v>
      </c>
      <c r="BD27" s="13">
        <v>54</v>
      </c>
      <c r="BE27" s="13">
        <v>48</v>
      </c>
      <c r="BF27" s="13">
        <v>46</v>
      </c>
      <c r="BG27" s="13">
        <v>51</v>
      </c>
      <c r="BH27" s="13">
        <v>63</v>
      </c>
      <c r="BI27" s="13">
        <v>39</v>
      </c>
      <c r="BJ27" s="13">
        <v>46</v>
      </c>
      <c r="BK27" s="13">
        <v>43</v>
      </c>
      <c r="BL27" s="13">
        <v>56</v>
      </c>
      <c r="BM27" s="13">
        <v>51</v>
      </c>
      <c r="BN27" s="13">
        <v>55</v>
      </c>
      <c r="BO27" s="13">
        <v>60</v>
      </c>
      <c r="BP27" s="13">
        <v>79</v>
      </c>
      <c r="BQ27" s="13">
        <v>88</v>
      </c>
      <c r="BR27" s="13">
        <v>84</v>
      </c>
      <c r="BS27" s="13">
        <v>411</v>
      </c>
      <c r="BT27" s="13">
        <v>392</v>
      </c>
      <c r="BU27" s="13">
        <v>281</v>
      </c>
      <c r="BV27" s="13">
        <v>213</v>
      </c>
      <c r="BW27" s="13">
        <v>263</v>
      </c>
      <c r="BX27" s="13">
        <v>179</v>
      </c>
      <c r="BY27" s="13">
        <v>170</v>
      </c>
      <c r="BZ27" s="13">
        <v>187</v>
      </c>
      <c r="CA27" s="13">
        <v>114</v>
      </c>
      <c r="CB27" s="13">
        <v>87</v>
      </c>
      <c r="CC27" s="13">
        <v>61</v>
      </c>
      <c r="CD27" s="13">
        <v>42</v>
      </c>
      <c r="CE27" s="13">
        <v>22</v>
      </c>
      <c r="CF27" s="13">
        <v>10</v>
      </c>
      <c r="CG27" s="13">
        <v>2</v>
      </c>
      <c r="CH27" s="13">
        <v>1</v>
      </c>
      <c r="CI27">
        <v>340</v>
      </c>
      <c r="CJ27">
        <v>77</v>
      </c>
      <c r="CK27">
        <v>14</v>
      </c>
      <c r="CL27" s="14">
        <v>4887</v>
      </c>
      <c r="CM27" s="14">
        <v>27</v>
      </c>
      <c r="CN27" s="14">
        <v>43</v>
      </c>
      <c r="CO27" s="14">
        <v>41</v>
      </c>
      <c r="CP27" s="14">
        <v>45</v>
      </c>
      <c r="CQ27" s="14">
        <v>45</v>
      </c>
      <c r="CR27" s="14">
        <v>52</v>
      </c>
      <c r="CS27" s="14">
        <v>36</v>
      </c>
      <c r="CT27" s="14">
        <v>36</v>
      </c>
      <c r="CU27" s="14">
        <v>30</v>
      </c>
      <c r="CV27" s="14">
        <v>44</v>
      </c>
      <c r="CW27" s="14">
        <v>58</v>
      </c>
      <c r="CX27" s="14">
        <v>50</v>
      </c>
      <c r="CY27" s="14">
        <v>35</v>
      </c>
      <c r="CZ27" s="14">
        <v>50</v>
      </c>
      <c r="DA27" s="14">
        <v>50</v>
      </c>
      <c r="DB27" s="14">
        <v>46</v>
      </c>
      <c r="DC27" s="14">
        <v>49</v>
      </c>
      <c r="DD27" s="14">
        <v>59</v>
      </c>
      <c r="DE27" s="14">
        <v>57</v>
      </c>
      <c r="DF27" s="14">
        <v>57</v>
      </c>
      <c r="DG27" s="14">
        <v>77</v>
      </c>
      <c r="DH27" s="14">
        <v>102</v>
      </c>
      <c r="DI27" s="14">
        <v>82</v>
      </c>
      <c r="DJ27" s="14">
        <v>107</v>
      </c>
      <c r="DK27" s="14">
        <v>84</v>
      </c>
      <c r="DL27" s="14">
        <v>526</v>
      </c>
      <c r="DM27" s="14">
        <v>433</v>
      </c>
      <c r="DN27" s="14">
        <v>340</v>
      </c>
      <c r="DO27" s="14">
        <v>319</v>
      </c>
      <c r="DP27" s="14">
        <v>311</v>
      </c>
      <c r="DQ27" s="14">
        <v>346</v>
      </c>
      <c r="DR27" s="14">
        <v>339</v>
      </c>
      <c r="DS27" s="14">
        <v>256</v>
      </c>
      <c r="DT27" s="14">
        <v>215</v>
      </c>
      <c r="DU27" s="14">
        <v>162</v>
      </c>
      <c r="DV27" s="14">
        <v>102</v>
      </c>
      <c r="DW27" s="14">
        <v>88</v>
      </c>
      <c r="DX27" s="14">
        <v>52</v>
      </c>
      <c r="DY27" s="14">
        <v>27</v>
      </c>
      <c r="DZ27" s="14">
        <v>5</v>
      </c>
      <c r="EA27" s="14">
        <v>1</v>
      </c>
      <c r="EB27">
        <v>654</v>
      </c>
      <c r="EC27">
        <v>174</v>
      </c>
      <c r="ED27">
        <v>33</v>
      </c>
      <c r="EE27">
        <v>244</v>
      </c>
      <c r="EF27">
        <v>2651</v>
      </c>
      <c r="EG27">
        <v>685</v>
      </c>
    </row>
    <row r="28" spans="1:137" ht="12.75">
      <c r="A28" t="s">
        <v>191</v>
      </c>
      <c r="B28" s="12">
        <v>6</v>
      </c>
      <c r="C28">
        <v>18998</v>
      </c>
      <c r="D28">
        <v>179</v>
      </c>
      <c r="E28">
        <v>168</v>
      </c>
      <c r="F28">
        <v>209</v>
      </c>
      <c r="G28">
        <v>205</v>
      </c>
      <c r="H28">
        <v>214</v>
      </c>
      <c r="I28">
        <v>206</v>
      </c>
      <c r="J28">
        <v>208</v>
      </c>
      <c r="K28">
        <v>199</v>
      </c>
      <c r="L28">
        <v>230</v>
      </c>
      <c r="M28">
        <v>226</v>
      </c>
      <c r="N28">
        <v>264</v>
      </c>
      <c r="O28">
        <v>228</v>
      </c>
      <c r="P28">
        <v>226</v>
      </c>
      <c r="Q28">
        <v>238</v>
      </c>
      <c r="R28">
        <v>256</v>
      </c>
      <c r="S28">
        <v>278</v>
      </c>
      <c r="T28">
        <v>299</v>
      </c>
      <c r="U28">
        <v>300</v>
      </c>
      <c r="V28">
        <v>363</v>
      </c>
      <c r="W28">
        <v>308</v>
      </c>
      <c r="X28">
        <v>352</v>
      </c>
      <c r="Y28">
        <v>382</v>
      </c>
      <c r="Z28">
        <v>390</v>
      </c>
      <c r="AA28">
        <v>423</v>
      </c>
      <c r="AB28">
        <v>414</v>
      </c>
      <c r="AC28">
        <v>1986</v>
      </c>
      <c r="AD28">
        <v>1620</v>
      </c>
      <c r="AE28">
        <v>1289</v>
      </c>
      <c r="AF28">
        <v>1314</v>
      </c>
      <c r="AG28">
        <v>1338</v>
      </c>
      <c r="AH28">
        <v>1226</v>
      </c>
      <c r="AI28">
        <v>1060</v>
      </c>
      <c r="AJ28">
        <v>875</v>
      </c>
      <c r="AK28">
        <v>544</v>
      </c>
      <c r="AL28">
        <v>385</v>
      </c>
      <c r="AM28">
        <v>248</v>
      </c>
      <c r="AN28">
        <v>186</v>
      </c>
      <c r="AO28">
        <v>110</v>
      </c>
      <c r="AP28">
        <v>35</v>
      </c>
      <c r="AQ28">
        <v>15</v>
      </c>
      <c r="AR28">
        <v>1</v>
      </c>
      <c r="AS28" s="13">
        <v>8592</v>
      </c>
      <c r="AT28" s="13">
        <v>100</v>
      </c>
      <c r="AU28" s="13">
        <v>80</v>
      </c>
      <c r="AV28" s="13">
        <v>97</v>
      </c>
      <c r="AW28" s="13">
        <v>100</v>
      </c>
      <c r="AX28" s="13">
        <v>131</v>
      </c>
      <c r="AY28" s="13">
        <v>101</v>
      </c>
      <c r="AZ28" s="13">
        <v>105</v>
      </c>
      <c r="BA28" s="13">
        <v>102</v>
      </c>
      <c r="BB28" s="13">
        <v>110</v>
      </c>
      <c r="BC28" s="13">
        <v>105</v>
      </c>
      <c r="BD28" s="13">
        <v>145</v>
      </c>
      <c r="BE28" s="13">
        <v>112</v>
      </c>
      <c r="BF28" s="13">
        <v>108</v>
      </c>
      <c r="BG28" s="13">
        <v>117</v>
      </c>
      <c r="BH28" s="13">
        <v>108</v>
      </c>
      <c r="BI28" s="13">
        <v>134</v>
      </c>
      <c r="BJ28" s="13">
        <v>155</v>
      </c>
      <c r="BK28" s="13">
        <v>143</v>
      </c>
      <c r="BL28" s="13">
        <v>171</v>
      </c>
      <c r="BM28" s="13">
        <v>145</v>
      </c>
      <c r="BN28" s="13">
        <v>175</v>
      </c>
      <c r="BO28" s="13">
        <v>180</v>
      </c>
      <c r="BP28" s="13">
        <v>177</v>
      </c>
      <c r="BQ28" s="13">
        <v>188</v>
      </c>
      <c r="BR28" s="13">
        <v>193</v>
      </c>
      <c r="BS28" s="13">
        <v>936</v>
      </c>
      <c r="BT28" s="13">
        <v>721</v>
      </c>
      <c r="BU28" s="13">
        <v>548</v>
      </c>
      <c r="BV28" s="13">
        <v>589</v>
      </c>
      <c r="BW28" s="13">
        <v>567</v>
      </c>
      <c r="BX28" s="13">
        <v>513</v>
      </c>
      <c r="BY28" s="13">
        <v>431</v>
      </c>
      <c r="BZ28" s="13">
        <v>406</v>
      </c>
      <c r="CA28" s="13">
        <v>252</v>
      </c>
      <c r="CB28" s="13">
        <v>151</v>
      </c>
      <c r="CC28" s="13">
        <v>88</v>
      </c>
      <c r="CD28" s="13">
        <v>56</v>
      </c>
      <c r="CE28" s="13">
        <v>37</v>
      </c>
      <c r="CF28" s="13">
        <v>10</v>
      </c>
      <c r="CG28" s="13">
        <v>4</v>
      </c>
      <c r="CH28" s="13">
        <v>0</v>
      </c>
      <c r="CI28">
        <v>599</v>
      </c>
      <c r="CJ28">
        <v>108</v>
      </c>
      <c r="CK28">
        <v>15</v>
      </c>
      <c r="CL28" s="14">
        <v>10406</v>
      </c>
      <c r="CM28" s="14">
        <v>79</v>
      </c>
      <c r="CN28" s="14">
        <v>87</v>
      </c>
      <c r="CO28" s="14">
        <v>112</v>
      </c>
      <c r="CP28" s="14">
        <v>105</v>
      </c>
      <c r="CQ28" s="14">
        <v>83</v>
      </c>
      <c r="CR28" s="14">
        <v>105</v>
      </c>
      <c r="CS28" s="14">
        <v>103</v>
      </c>
      <c r="CT28" s="14">
        <v>97</v>
      </c>
      <c r="CU28" s="14">
        <v>120</v>
      </c>
      <c r="CV28" s="14">
        <v>121</v>
      </c>
      <c r="CW28" s="14">
        <v>120</v>
      </c>
      <c r="CX28" s="14">
        <v>116</v>
      </c>
      <c r="CY28" s="14">
        <v>118</v>
      </c>
      <c r="CZ28" s="14">
        <v>122</v>
      </c>
      <c r="DA28" s="14">
        <v>148</v>
      </c>
      <c r="DB28" s="14">
        <v>144</v>
      </c>
      <c r="DC28" s="14">
        <v>144</v>
      </c>
      <c r="DD28" s="14">
        <v>157</v>
      </c>
      <c r="DE28" s="14">
        <v>193</v>
      </c>
      <c r="DF28" s="14">
        <v>163</v>
      </c>
      <c r="DG28" s="14">
        <v>177</v>
      </c>
      <c r="DH28" s="14">
        <v>202</v>
      </c>
      <c r="DI28" s="14">
        <v>213</v>
      </c>
      <c r="DJ28" s="14">
        <v>234</v>
      </c>
      <c r="DK28" s="14">
        <v>222</v>
      </c>
      <c r="DL28" s="14">
        <v>1050</v>
      </c>
      <c r="DM28" s="14">
        <v>899</v>
      </c>
      <c r="DN28" s="14">
        <v>741</v>
      </c>
      <c r="DO28" s="14">
        <v>725</v>
      </c>
      <c r="DP28" s="14">
        <v>771</v>
      </c>
      <c r="DQ28" s="14">
        <v>713</v>
      </c>
      <c r="DR28" s="14">
        <v>630</v>
      </c>
      <c r="DS28" s="14">
        <v>469</v>
      </c>
      <c r="DT28" s="14">
        <v>292</v>
      </c>
      <c r="DU28" s="14">
        <v>234</v>
      </c>
      <c r="DV28" s="14">
        <v>159</v>
      </c>
      <c r="DW28" s="14">
        <v>130</v>
      </c>
      <c r="DX28" s="14">
        <v>73</v>
      </c>
      <c r="DY28" s="14">
        <v>25</v>
      </c>
      <c r="DZ28" s="14">
        <v>10</v>
      </c>
      <c r="EA28" s="14">
        <v>1</v>
      </c>
      <c r="EB28">
        <v>925</v>
      </c>
      <c r="EC28">
        <v>239</v>
      </c>
      <c r="ED28">
        <v>36</v>
      </c>
      <c r="EE28">
        <v>622</v>
      </c>
      <c r="EF28">
        <v>6034</v>
      </c>
      <c r="EG28">
        <v>1342</v>
      </c>
    </row>
    <row r="29" spans="1:137" ht="12.75">
      <c r="A29" t="s">
        <v>192</v>
      </c>
      <c r="B29" s="12">
        <v>6</v>
      </c>
      <c r="C29">
        <v>7480</v>
      </c>
      <c r="D29">
        <v>113</v>
      </c>
      <c r="E29">
        <v>110</v>
      </c>
      <c r="F29">
        <v>132</v>
      </c>
      <c r="G29">
        <v>120</v>
      </c>
      <c r="H29">
        <v>120</v>
      </c>
      <c r="I29">
        <v>114</v>
      </c>
      <c r="J29">
        <v>116</v>
      </c>
      <c r="K29">
        <v>120</v>
      </c>
      <c r="L29">
        <v>130</v>
      </c>
      <c r="M29">
        <v>119</v>
      </c>
      <c r="N29">
        <v>131</v>
      </c>
      <c r="O29">
        <v>127</v>
      </c>
      <c r="P29">
        <v>134</v>
      </c>
      <c r="Q29">
        <v>127</v>
      </c>
      <c r="R29">
        <v>130</v>
      </c>
      <c r="S29">
        <v>181</v>
      </c>
      <c r="T29">
        <v>133</v>
      </c>
      <c r="U29">
        <v>137</v>
      </c>
      <c r="V29">
        <v>135</v>
      </c>
      <c r="W29">
        <v>127</v>
      </c>
      <c r="X29">
        <v>150</v>
      </c>
      <c r="Y29">
        <v>155</v>
      </c>
      <c r="Z29">
        <v>188</v>
      </c>
      <c r="AA29">
        <v>153</v>
      </c>
      <c r="AB29">
        <v>162</v>
      </c>
      <c r="AC29">
        <v>713</v>
      </c>
      <c r="AD29">
        <v>634</v>
      </c>
      <c r="AE29">
        <v>593</v>
      </c>
      <c r="AF29">
        <v>569</v>
      </c>
      <c r="AG29">
        <v>489</v>
      </c>
      <c r="AH29">
        <v>388</v>
      </c>
      <c r="AI29">
        <v>244</v>
      </c>
      <c r="AJ29">
        <v>164</v>
      </c>
      <c r="AK29">
        <v>105</v>
      </c>
      <c r="AL29">
        <v>76</v>
      </c>
      <c r="AM29">
        <v>55</v>
      </c>
      <c r="AN29">
        <v>55</v>
      </c>
      <c r="AO29">
        <v>20</v>
      </c>
      <c r="AP29">
        <v>6</v>
      </c>
      <c r="AQ29">
        <v>2</v>
      </c>
      <c r="AR29">
        <v>1</v>
      </c>
      <c r="AS29" s="13">
        <v>3581</v>
      </c>
      <c r="AT29" s="13">
        <v>53</v>
      </c>
      <c r="AU29" s="13">
        <v>50</v>
      </c>
      <c r="AV29" s="13">
        <v>61</v>
      </c>
      <c r="AW29" s="13">
        <v>67</v>
      </c>
      <c r="AX29" s="13">
        <v>70</v>
      </c>
      <c r="AY29" s="13">
        <v>60</v>
      </c>
      <c r="AZ29" s="13">
        <v>62</v>
      </c>
      <c r="BA29" s="13">
        <v>67</v>
      </c>
      <c r="BB29" s="13">
        <v>71</v>
      </c>
      <c r="BC29" s="13">
        <v>57</v>
      </c>
      <c r="BD29" s="13">
        <v>68</v>
      </c>
      <c r="BE29" s="13">
        <v>75</v>
      </c>
      <c r="BF29" s="13">
        <v>70</v>
      </c>
      <c r="BG29" s="13">
        <v>63</v>
      </c>
      <c r="BH29" s="13">
        <v>66</v>
      </c>
      <c r="BI29" s="13">
        <v>88</v>
      </c>
      <c r="BJ29" s="13">
        <v>61</v>
      </c>
      <c r="BK29" s="13">
        <v>72</v>
      </c>
      <c r="BL29" s="13">
        <v>70</v>
      </c>
      <c r="BM29" s="13">
        <v>61</v>
      </c>
      <c r="BN29" s="13">
        <v>74</v>
      </c>
      <c r="BO29" s="13">
        <v>76</v>
      </c>
      <c r="BP29" s="13">
        <v>85</v>
      </c>
      <c r="BQ29" s="13">
        <v>81</v>
      </c>
      <c r="BR29" s="13">
        <v>71</v>
      </c>
      <c r="BS29" s="13">
        <v>326</v>
      </c>
      <c r="BT29" s="13">
        <v>290</v>
      </c>
      <c r="BU29" s="13">
        <v>270</v>
      </c>
      <c r="BV29" s="13">
        <v>268</v>
      </c>
      <c r="BW29" s="13">
        <v>234</v>
      </c>
      <c r="BX29" s="13">
        <v>172</v>
      </c>
      <c r="BY29" s="13">
        <v>131</v>
      </c>
      <c r="BZ29" s="13">
        <v>68</v>
      </c>
      <c r="CA29" s="13">
        <v>51</v>
      </c>
      <c r="CB29" s="13">
        <v>25</v>
      </c>
      <c r="CC29" s="13">
        <v>19</v>
      </c>
      <c r="CD29" s="13">
        <v>20</v>
      </c>
      <c r="CE29" s="13">
        <v>6</v>
      </c>
      <c r="CF29" s="13">
        <v>1</v>
      </c>
      <c r="CG29" s="13">
        <v>1</v>
      </c>
      <c r="CH29" s="13">
        <v>0</v>
      </c>
      <c r="CI29">
        <v>123</v>
      </c>
      <c r="CJ29">
        <v>28</v>
      </c>
      <c r="CK29">
        <v>2</v>
      </c>
      <c r="CL29" s="14">
        <v>3899</v>
      </c>
      <c r="CM29" s="14">
        <v>60</v>
      </c>
      <c r="CN29" s="14">
        <v>60</v>
      </c>
      <c r="CO29" s="14">
        <v>71</v>
      </c>
      <c r="CP29" s="14">
        <v>53</v>
      </c>
      <c r="CQ29" s="14">
        <v>50</v>
      </c>
      <c r="CR29" s="14">
        <v>54</v>
      </c>
      <c r="CS29" s="14">
        <v>53</v>
      </c>
      <c r="CT29" s="14">
        <v>53</v>
      </c>
      <c r="CU29" s="14">
        <v>59</v>
      </c>
      <c r="CV29" s="14">
        <v>61</v>
      </c>
      <c r="CW29" s="14">
        <v>63</v>
      </c>
      <c r="CX29" s="14">
        <v>52</v>
      </c>
      <c r="CY29" s="14">
        <v>65</v>
      </c>
      <c r="CZ29" s="14">
        <v>63</v>
      </c>
      <c r="DA29" s="14">
        <v>65</v>
      </c>
      <c r="DB29" s="14">
        <v>93</v>
      </c>
      <c r="DC29" s="14">
        <v>72</v>
      </c>
      <c r="DD29" s="14">
        <v>66</v>
      </c>
      <c r="DE29" s="14">
        <v>66</v>
      </c>
      <c r="DF29" s="14">
        <v>66</v>
      </c>
      <c r="DG29" s="14">
        <v>76</v>
      </c>
      <c r="DH29" s="14">
        <v>79</v>
      </c>
      <c r="DI29" s="14">
        <v>103</v>
      </c>
      <c r="DJ29" s="14">
        <v>72</v>
      </c>
      <c r="DK29" s="14">
        <v>92</v>
      </c>
      <c r="DL29" s="14">
        <v>387</v>
      </c>
      <c r="DM29" s="14">
        <v>343</v>
      </c>
      <c r="DN29" s="14">
        <v>324</v>
      </c>
      <c r="DO29" s="14">
        <v>301</v>
      </c>
      <c r="DP29" s="14">
        <v>255</v>
      </c>
      <c r="DQ29" s="14">
        <v>216</v>
      </c>
      <c r="DR29" s="14">
        <v>112</v>
      </c>
      <c r="DS29" s="14">
        <v>97</v>
      </c>
      <c r="DT29" s="14">
        <v>54</v>
      </c>
      <c r="DU29" s="14">
        <v>51</v>
      </c>
      <c r="DV29" s="14">
        <v>36</v>
      </c>
      <c r="DW29" s="14">
        <v>35</v>
      </c>
      <c r="DX29" s="14">
        <v>14</v>
      </c>
      <c r="DY29" s="14">
        <v>5</v>
      </c>
      <c r="DZ29" s="14">
        <v>1</v>
      </c>
      <c r="EA29" s="14">
        <v>1</v>
      </c>
      <c r="EB29">
        <v>198</v>
      </c>
      <c r="EC29">
        <v>56</v>
      </c>
      <c r="ED29">
        <v>7</v>
      </c>
      <c r="EE29">
        <v>308</v>
      </c>
      <c r="EF29">
        <v>2392</v>
      </c>
      <c r="EG29">
        <v>329</v>
      </c>
    </row>
    <row r="30" spans="1:137" ht="12.75">
      <c r="A30" t="s">
        <v>193</v>
      </c>
      <c r="B30" s="12">
        <v>2</v>
      </c>
      <c r="C30">
        <v>21324</v>
      </c>
      <c r="D30">
        <v>241</v>
      </c>
      <c r="E30">
        <v>225</v>
      </c>
      <c r="F30">
        <v>234</v>
      </c>
      <c r="G30">
        <v>213</v>
      </c>
      <c r="H30">
        <v>223</v>
      </c>
      <c r="I30">
        <v>234</v>
      </c>
      <c r="J30">
        <v>244</v>
      </c>
      <c r="K30">
        <v>196</v>
      </c>
      <c r="L30">
        <v>228</v>
      </c>
      <c r="M30">
        <v>244</v>
      </c>
      <c r="N30">
        <v>252</v>
      </c>
      <c r="O30">
        <v>254</v>
      </c>
      <c r="P30">
        <v>259</v>
      </c>
      <c r="Q30">
        <v>263</v>
      </c>
      <c r="R30">
        <v>246</v>
      </c>
      <c r="S30">
        <v>284</v>
      </c>
      <c r="T30">
        <v>319</v>
      </c>
      <c r="U30">
        <v>315</v>
      </c>
      <c r="V30">
        <v>316</v>
      </c>
      <c r="W30">
        <v>354</v>
      </c>
      <c r="X30">
        <v>380</v>
      </c>
      <c r="Y30">
        <v>418</v>
      </c>
      <c r="Z30">
        <v>426</v>
      </c>
      <c r="AA30">
        <v>452</v>
      </c>
      <c r="AB30">
        <v>445</v>
      </c>
      <c r="AC30">
        <v>2060</v>
      </c>
      <c r="AD30">
        <v>1982</v>
      </c>
      <c r="AE30">
        <v>1723</v>
      </c>
      <c r="AF30">
        <v>1558</v>
      </c>
      <c r="AG30">
        <v>1564</v>
      </c>
      <c r="AH30">
        <v>1421</v>
      </c>
      <c r="AI30">
        <v>1123</v>
      </c>
      <c r="AJ30">
        <v>916</v>
      </c>
      <c r="AK30">
        <v>595</v>
      </c>
      <c r="AL30">
        <v>450</v>
      </c>
      <c r="AM30">
        <v>302</v>
      </c>
      <c r="AN30">
        <v>196</v>
      </c>
      <c r="AO30">
        <v>113</v>
      </c>
      <c r="AP30">
        <v>42</v>
      </c>
      <c r="AQ30">
        <v>12</v>
      </c>
      <c r="AR30">
        <v>2</v>
      </c>
      <c r="AS30" s="13">
        <v>9506</v>
      </c>
      <c r="AT30" s="13">
        <v>114</v>
      </c>
      <c r="AU30" s="13">
        <v>106</v>
      </c>
      <c r="AV30" s="13">
        <v>127</v>
      </c>
      <c r="AW30" s="13">
        <v>116</v>
      </c>
      <c r="AX30" s="13">
        <v>105</v>
      </c>
      <c r="AY30" s="13">
        <v>122</v>
      </c>
      <c r="AZ30" s="13">
        <v>128</v>
      </c>
      <c r="BA30" s="13">
        <v>87</v>
      </c>
      <c r="BB30" s="13">
        <v>112</v>
      </c>
      <c r="BC30" s="13">
        <v>134</v>
      </c>
      <c r="BD30" s="13">
        <v>136</v>
      </c>
      <c r="BE30" s="13">
        <v>137</v>
      </c>
      <c r="BF30" s="13">
        <v>129</v>
      </c>
      <c r="BG30" s="13">
        <v>140</v>
      </c>
      <c r="BH30" s="13">
        <v>138</v>
      </c>
      <c r="BI30" s="13">
        <v>134</v>
      </c>
      <c r="BJ30" s="13">
        <v>176</v>
      </c>
      <c r="BK30" s="13">
        <v>144</v>
      </c>
      <c r="BL30" s="13">
        <v>156</v>
      </c>
      <c r="BM30" s="13">
        <v>175</v>
      </c>
      <c r="BN30" s="13">
        <v>169</v>
      </c>
      <c r="BO30" s="13">
        <v>174</v>
      </c>
      <c r="BP30" s="13">
        <v>175</v>
      </c>
      <c r="BQ30" s="13">
        <v>184</v>
      </c>
      <c r="BR30" s="13">
        <v>171</v>
      </c>
      <c r="BS30" s="13">
        <v>865</v>
      </c>
      <c r="BT30" s="13">
        <v>829</v>
      </c>
      <c r="BU30" s="13">
        <v>726</v>
      </c>
      <c r="BV30" s="13">
        <v>719</v>
      </c>
      <c r="BW30" s="13">
        <v>690</v>
      </c>
      <c r="BX30" s="13">
        <v>622</v>
      </c>
      <c r="BY30" s="13">
        <v>486</v>
      </c>
      <c r="BZ30" s="13">
        <v>391</v>
      </c>
      <c r="CA30" s="13">
        <v>260</v>
      </c>
      <c r="CB30" s="13">
        <v>188</v>
      </c>
      <c r="CC30" s="13">
        <v>128</v>
      </c>
      <c r="CD30" s="13">
        <v>54</v>
      </c>
      <c r="CE30" s="13">
        <v>41</v>
      </c>
      <c r="CF30" s="13">
        <v>14</v>
      </c>
      <c r="CG30" s="13">
        <v>2</v>
      </c>
      <c r="CH30" s="13">
        <v>0</v>
      </c>
      <c r="CI30">
        <v>687</v>
      </c>
      <c r="CJ30">
        <v>110</v>
      </c>
      <c r="CK30">
        <v>16</v>
      </c>
      <c r="CL30" s="14">
        <v>11818</v>
      </c>
      <c r="CM30" s="14">
        <v>127</v>
      </c>
      <c r="CN30" s="14">
        <v>119</v>
      </c>
      <c r="CO30" s="14">
        <v>107</v>
      </c>
      <c r="CP30" s="14">
        <v>98</v>
      </c>
      <c r="CQ30" s="14">
        <v>118</v>
      </c>
      <c r="CR30" s="14">
        <v>112</v>
      </c>
      <c r="CS30" s="14">
        <v>116</v>
      </c>
      <c r="CT30" s="14">
        <v>108</v>
      </c>
      <c r="CU30" s="14">
        <v>116</v>
      </c>
      <c r="CV30" s="14">
        <v>109</v>
      </c>
      <c r="CW30" s="14">
        <v>116</v>
      </c>
      <c r="CX30" s="14">
        <v>117</v>
      </c>
      <c r="CY30" s="14">
        <v>130</v>
      </c>
      <c r="CZ30" s="14">
        <v>123</v>
      </c>
      <c r="DA30" s="14">
        <v>107</v>
      </c>
      <c r="DB30" s="14">
        <v>150</v>
      </c>
      <c r="DC30" s="14">
        <v>144</v>
      </c>
      <c r="DD30" s="14">
        <v>172</v>
      </c>
      <c r="DE30" s="14">
        <v>160</v>
      </c>
      <c r="DF30" s="14">
        <v>179</v>
      </c>
      <c r="DG30" s="14">
        <v>211</v>
      </c>
      <c r="DH30" s="14">
        <v>245</v>
      </c>
      <c r="DI30" s="14">
        <v>251</v>
      </c>
      <c r="DJ30" s="14">
        <v>267</v>
      </c>
      <c r="DK30" s="14">
        <v>275</v>
      </c>
      <c r="DL30" s="14">
        <v>1196</v>
      </c>
      <c r="DM30" s="14">
        <v>1153</v>
      </c>
      <c r="DN30" s="14">
        <v>997</v>
      </c>
      <c r="DO30" s="14">
        <v>839</v>
      </c>
      <c r="DP30" s="14">
        <v>874</v>
      </c>
      <c r="DQ30" s="14">
        <v>799</v>
      </c>
      <c r="DR30" s="14">
        <v>637</v>
      </c>
      <c r="DS30" s="14">
        <v>524</v>
      </c>
      <c r="DT30" s="14">
        <v>335</v>
      </c>
      <c r="DU30" s="14">
        <v>261</v>
      </c>
      <c r="DV30" s="14">
        <v>174</v>
      </c>
      <c r="DW30" s="14">
        <v>142</v>
      </c>
      <c r="DX30" s="14">
        <v>73</v>
      </c>
      <c r="DY30" s="14">
        <v>28</v>
      </c>
      <c r="DZ30" s="14">
        <v>10</v>
      </c>
      <c r="EA30" s="14">
        <v>2</v>
      </c>
      <c r="EB30">
        <v>1025</v>
      </c>
      <c r="EC30">
        <v>255</v>
      </c>
      <c r="ED30">
        <v>41</v>
      </c>
      <c r="EE30">
        <v>592</v>
      </c>
      <c r="EF30">
        <v>7111</v>
      </c>
      <c r="EG30">
        <v>1436</v>
      </c>
    </row>
    <row r="31" spans="1:137" ht="12.75">
      <c r="A31" t="s">
        <v>194</v>
      </c>
      <c r="B31" s="12">
        <v>5</v>
      </c>
      <c r="C31">
        <v>20002</v>
      </c>
      <c r="D31">
        <v>224</v>
      </c>
      <c r="E31">
        <v>261</v>
      </c>
      <c r="F31">
        <v>248</v>
      </c>
      <c r="G31">
        <v>230</v>
      </c>
      <c r="H31">
        <v>236</v>
      </c>
      <c r="I31">
        <v>237</v>
      </c>
      <c r="J31">
        <v>250</v>
      </c>
      <c r="K31">
        <v>245</v>
      </c>
      <c r="L31">
        <v>270</v>
      </c>
      <c r="M31">
        <v>258</v>
      </c>
      <c r="N31">
        <v>265</v>
      </c>
      <c r="O31">
        <v>254</v>
      </c>
      <c r="P31">
        <v>262</v>
      </c>
      <c r="Q31">
        <v>276</v>
      </c>
      <c r="R31">
        <v>316</v>
      </c>
      <c r="S31">
        <v>268</v>
      </c>
      <c r="T31">
        <v>305</v>
      </c>
      <c r="U31">
        <v>335</v>
      </c>
      <c r="V31">
        <v>301</v>
      </c>
      <c r="W31">
        <v>286</v>
      </c>
      <c r="X31">
        <v>359</v>
      </c>
      <c r="Y31">
        <v>366</v>
      </c>
      <c r="Z31">
        <v>413</v>
      </c>
      <c r="AA31">
        <v>419</v>
      </c>
      <c r="AB31">
        <v>441</v>
      </c>
      <c r="AC31">
        <v>2235</v>
      </c>
      <c r="AD31">
        <v>1854</v>
      </c>
      <c r="AE31">
        <v>1410</v>
      </c>
      <c r="AF31">
        <v>1282</v>
      </c>
      <c r="AG31">
        <v>1154</v>
      </c>
      <c r="AH31">
        <v>1125</v>
      </c>
      <c r="AI31">
        <v>1161</v>
      </c>
      <c r="AJ31">
        <v>971</v>
      </c>
      <c r="AK31">
        <v>541</v>
      </c>
      <c r="AL31">
        <v>372</v>
      </c>
      <c r="AM31">
        <v>236</v>
      </c>
      <c r="AN31">
        <v>181</v>
      </c>
      <c r="AO31">
        <v>100</v>
      </c>
      <c r="AP31">
        <v>43</v>
      </c>
      <c r="AQ31">
        <v>9</v>
      </c>
      <c r="AR31">
        <v>1</v>
      </c>
      <c r="AS31" s="13">
        <v>9210</v>
      </c>
      <c r="AT31" s="13">
        <v>117</v>
      </c>
      <c r="AU31" s="13">
        <v>125</v>
      </c>
      <c r="AV31" s="13">
        <v>132</v>
      </c>
      <c r="AW31" s="13">
        <v>118</v>
      </c>
      <c r="AX31" s="13">
        <v>117</v>
      </c>
      <c r="AY31" s="13">
        <v>125</v>
      </c>
      <c r="AZ31" s="13">
        <v>134</v>
      </c>
      <c r="BA31" s="13">
        <v>120</v>
      </c>
      <c r="BB31" s="13">
        <v>145</v>
      </c>
      <c r="BC31" s="13">
        <v>132</v>
      </c>
      <c r="BD31" s="13">
        <v>135</v>
      </c>
      <c r="BE31" s="13">
        <v>125</v>
      </c>
      <c r="BF31" s="13">
        <v>139</v>
      </c>
      <c r="BG31" s="13">
        <v>125</v>
      </c>
      <c r="BH31" s="13">
        <v>145</v>
      </c>
      <c r="BI31" s="13">
        <v>121</v>
      </c>
      <c r="BJ31" s="13">
        <v>150</v>
      </c>
      <c r="BK31" s="13">
        <v>151</v>
      </c>
      <c r="BL31" s="13">
        <v>154</v>
      </c>
      <c r="BM31" s="13">
        <v>153</v>
      </c>
      <c r="BN31" s="13">
        <v>183</v>
      </c>
      <c r="BO31" s="13">
        <v>174</v>
      </c>
      <c r="BP31" s="13">
        <v>187</v>
      </c>
      <c r="BQ31" s="13">
        <v>199</v>
      </c>
      <c r="BR31" s="13">
        <v>204</v>
      </c>
      <c r="BS31" s="13">
        <v>1079</v>
      </c>
      <c r="BT31" s="13">
        <v>896</v>
      </c>
      <c r="BU31" s="13">
        <v>651</v>
      </c>
      <c r="BV31" s="13">
        <v>591</v>
      </c>
      <c r="BW31" s="13">
        <v>478</v>
      </c>
      <c r="BX31" s="13">
        <v>451</v>
      </c>
      <c r="BY31" s="13">
        <v>474</v>
      </c>
      <c r="BZ31" s="13">
        <v>409</v>
      </c>
      <c r="CA31" s="13">
        <v>224</v>
      </c>
      <c r="CB31" s="13">
        <v>152</v>
      </c>
      <c r="CC31" s="13">
        <v>85</v>
      </c>
      <c r="CD31" s="13">
        <v>62</v>
      </c>
      <c r="CE31" s="13">
        <v>34</v>
      </c>
      <c r="CF31" s="13">
        <v>11</v>
      </c>
      <c r="CG31" s="13">
        <v>3</v>
      </c>
      <c r="CH31" s="13">
        <v>1</v>
      </c>
      <c r="CI31">
        <v>573</v>
      </c>
      <c r="CJ31">
        <v>112</v>
      </c>
      <c r="CK31">
        <v>16</v>
      </c>
      <c r="CL31" s="14">
        <v>10792</v>
      </c>
      <c r="CM31" s="14">
        <v>107</v>
      </c>
      <c r="CN31" s="14">
        <v>136</v>
      </c>
      <c r="CO31" s="14">
        <v>116</v>
      </c>
      <c r="CP31" s="14">
        <v>112</v>
      </c>
      <c r="CQ31" s="14">
        <v>120</v>
      </c>
      <c r="CR31" s="14">
        <v>112</v>
      </c>
      <c r="CS31" s="14">
        <v>116</v>
      </c>
      <c r="CT31" s="14">
        <v>125</v>
      </c>
      <c r="CU31" s="14">
        <v>125</v>
      </c>
      <c r="CV31" s="14">
        <v>126</v>
      </c>
      <c r="CW31" s="14">
        <v>130</v>
      </c>
      <c r="CX31" s="14">
        <v>129</v>
      </c>
      <c r="CY31" s="14">
        <v>123</v>
      </c>
      <c r="CZ31" s="14">
        <v>151</v>
      </c>
      <c r="DA31" s="14">
        <v>172</v>
      </c>
      <c r="DB31" s="14">
        <v>148</v>
      </c>
      <c r="DC31" s="14">
        <v>155</v>
      </c>
      <c r="DD31" s="14">
        <v>184</v>
      </c>
      <c r="DE31" s="14">
        <v>147</v>
      </c>
      <c r="DF31" s="14">
        <v>133</v>
      </c>
      <c r="DG31" s="14">
        <v>176</v>
      </c>
      <c r="DH31" s="14">
        <v>193</v>
      </c>
      <c r="DI31" s="14">
        <v>226</v>
      </c>
      <c r="DJ31" s="14">
        <v>221</v>
      </c>
      <c r="DK31" s="14">
        <v>237</v>
      </c>
      <c r="DL31" s="14">
        <v>1156</v>
      </c>
      <c r="DM31" s="14">
        <v>958</v>
      </c>
      <c r="DN31" s="14">
        <v>759</v>
      </c>
      <c r="DO31" s="14">
        <v>691</v>
      </c>
      <c r="DP31" s="14">
        <v>676</v>
      </c>
      <c r="DQ31" s="14">
        <v>674</v>
      </c>
      <c r="DR31" s="14">
        <v>688</v>
      </c>
      <c r="DS31" s="14">
        <v>562</v>
      </c>
      <c r="DT31" s="14">
        <v>317</v>
      </c>
      <c r="DU31" s="14">
        <v>220</v>
      </c>
      <c r="DV31" s="14">
        <v>151</v>
      </c>
      <c r="DW31" s="14">
        <v>119</v>
      </c>
      <c r="DX31" s="14">
        <v>66</v>
      </c>
      <c r="DY31" s="14">
        <v>31</v>
      </c>
      <c r="DZ31" s="14">
        <v>6</v>
      </c>
      <c r="EA31" s="14">
        <v>0</v>
      </c>
      <c r="EB31">
        <v>909</v>
      </c>
      <c r="EC31">
        <v>222</v>
      </c>
      <c r="ED31">
        <v>37</v>
      </c>
      <c r="EE31">
        <v>704</v>
      </c>
      <c r="EF31">
        <v>6059</v>
      </c>
      <c r="EG31">
        <v>1362</v>
      </c>
    </row>
    <row r="32" spans="1:137" ht="12.75">
      <c r="A32" t="s">
        <v>195</v>
      </c>
      <c r="B32" s="12">
        <v>5</v>
      </c>
      <c r="C32">
        <v>24635</v>
      </c>
      <c r="D32">
        <v>303</v>
      </c>
      <c r="E32">
        <v>259</v>
      </c>
      <c r="F32">
        <v>281</v>
      </c>
      <c r="G32">
        <v>313</v>
      </c>
      <c r="H32">
        <v>262</v>
      </c>
      <c r="I32">
        <v>301</v>
      </c>
      <c r="J32">
        <v>284</v>
      </c>
      <c r="K32">
        <v>284</v>
      </c>
      <c r="L32">
        <v>307</v>
      </c>
      <c r="M32">
        <v>326</v>
      </c>
      <c r="N32">
        <v>342</v>
      </c>
      <c r="O32">
        <v>313</v>
      </c>
      <c r="P32">
        <v>323</v>
      </c>
      <c r="Q32">
        <v>302</v>
      </c>
      <c r="R32">
        <v>370</v>
      </c>
      <c r="S32">
        <v>379</v>
      </c>
      <c r="T32">
        <v>361</v>
      </c>
      <c r="U32">
        <v>379</v>
      </c>
      <c r="V32">
        <v>363</v>
      </c>
      <c r="W32">
        <v>364</v>
      </c>
      <c r="X32">
        <v>449</v>
      </c>
      <c r="Y32">
        <v>468</v>
      </c>
      <c r="Z32">
        <v>464</v>
      </c>
      <c r="AA32">
        <v>518</v>
      </c>
      <c r="AB32">
        <v>526</v>
      </c>
      <c r="AC32">
        <v>2884</v>
      </c>
      <c r="AD32">
        <v>2245</v>
      </c>
      <c r="AE32">
        <v>1688</v>
      </c>
      <c r="AF32">
        <v>1425</v>
      </c>
      <c r="AG32">
        <v>1416</v>
      </c>
      <c r="AH32">
        <v>1503</v>
      </c>
      <c r="AI32">
        <v>1565</v>
      </c>
      <c r="AJ32">
        <v>1163</v>
      </c>
      <c r="AK32">
        <v>681</v>
      </c>
      <c r="AL32">
        <v>483</v>
      </c>
      <c r="AM32">
        <v>306</v>
      </c>
      <c r="AN32">
        <v>235</v>
      </c>
      <c r="AO32">
        <v>121</v>
      </c>
      <c r="AP32">
        <v>55</v>
      </c>
      <c r="AQ32">
        <v>20</v>
      </c>
      <c r="AR32">
        <v>5</v>
      </c>
      <c r="AS32" s="13">
        <v>11445</v>
      </c>
      <c r="AT32" s="13">
        <v>139</v>
      </c>
      <c r="AU32" s="13">
        <v>139</v>
      </c>
      <c r="AV32" s="13">
        <v>142</v>
      </c>
      <c r="AW32" s="13">
        <v>170</v>
      </c>
      <c r="AX32" s="13">
        <v>137</v>
      </c>
      <c r="AY32" s="13">
        <v>147</v>
      </c>
      <c r="AZ32" s="13">
        <v>148</v>
      </c>
      <c r="BA32" s="13">
        <v>139</v>
      </c>
      <c r="BB32" s="13">
        <v>157</v>
      </c>
      <c r="BC32" s="13">
        <v>167</v>
      </c>
      <c r="BD32" s="13">
        <v>185</v>
      </c>
      <c r="BE32" s="13">
        <v>153</v>
      </c>
      <c r="BF32" s="13">
        <v>191</v>
      </c>
      <c r="BG32" s="13">
        <v>164</v>
      </c>
      <c r="BH32" s="13">
        <v>190</v>
      </c>
      <c r="BI32" s="13">
        <v>179</v>
      </c>
      <c r="BJ32" s="13">
        <v>170</v>
      </c>
      <c r="BK32" s="13">
        <v>177</v>
      </c>
      <c r="BL32" s="13">
        <v>181</v>
      </c>
      <c r="BM32" s="13">
        <v>182</v>
      </c>
      <c r="BN32" s="13">
        <v>224</v>
      </c>
      <c r="BO32" s="13">
        <v>217</v>
      </c>
      <c r="BP32" s="13">
        <v>213</v>
      </c>
      <c r="BQ32" s="13">
        <v>245</v>
      </c>
      <c r="BR32" s="13">
        <v>251</v>
      </c>
      <c r="BS32" s="13">
        <v>1466</v>
      </c>
      <c r="BT32" s="13">
        <v>1051</v>
      </c>
      <c r="BU32" s="13">
        <v>788</v>
      </c>
      <c r="BV32" s="13">
        <v>634</v>
      </c>
      <c r="BW32" s="13">
        <v>607</v>
      </c>
      <c r="BX32" s="13">
        <v>585</v>
      </c>
      <c r="BY32" s="13">
        <v>635</v>
      </c>
      <c r="BZ32" s="13">
        <v>542</v>
      </c>
      <c r="CA32" s="13">
        <v>298</v>
      </c>
      <c r="CB32" s="13">
        <v>190</v>
      </c>
      <c r="CC32" s="13">
        <v>109</v>
      </c>
      <c r="CD32" s="13">
        <v>72</v>
      </c>
      <c r="CE32" s="13">
        <v>36</v>
      </c>
      <c r="CF32" s="13">
        <v>15</v>
      </c>
      <c r="CG32" s="13">
        <v>6</v>
      </c>
      <c r="CH32" s="13">
        <v>3</v>
      </c>
      <c r="CI32">
        <v>729</v>
      </c>
      <c r="CJ32">
        <v>132</v>
      </c>
      <c r="CK32">
        <v>24</v>
      </c>
      <c r="CL32" s="14">
        <v>13190</v>
      </c>
      <c r="CM32" s="14">
        <v>163</v>
      </c>
      <c r="CN32" s="14">
        <v>120</v>
      </c>
      <c r="CO32" s="14">
        <v>139</v>
      </c>
      <c r="CP32" s="14">
        <v>144</v>
      </c>
      <c r="CQ32" s="14">
        <v>125</v>
      </c>
      <c r="CR32" s="14">
        <v>154</v>
      </c>
      <c r="CS32" s="14">
        <v>136</v>
      </c>
      <c r="CT32" s="14">
        <v>145</v>
      </c>
      <c r="CU32" s="14">
        <v>150</v>
      </c>
      <c r="CV32" s="14">
        <v>159</v>
      </c>
      <c r="CW32" s="14">
        <v>157</v>
      </c>
      <c r="CX32" s="14">
        <v>160</v>
      </c>
      <c r="CY32" s="14">
        <v>131</v>
      </c>
      <c r="CZ32" s="14">
        <v>137</v>
      </c>
      <c r="DA32" s="14">
        <v>180</v>
      </c>
      <c r="DB32" s="14">
        <v>200</v>
      </c>
      <c r="DC32" s="14">
        <v>191</v>
      </c>
      <c r="DD32" s="14">
        <v>202</v>
      </c>
      <c r="DE32" s="14">
        <v>182</v>
      </c>
      <c r="DF32" s="14">
        <v>182</v>
      </c>
      <c r="DG32" s="14">
        <v>225</v>
      </c>
      <c r="DH32" s="14">
        <v>251</v>
      </c>
      <c r="DI32" s="14">
        <v>251</v>
      </c>
      <c r="DJ32" s="14">
        <v>274</v>
      </c>
      <c r="DK32" s="14">
        <v>275</v>
      </c>
      <c r="DL32" s="14">
        <v>1417</v>
      </c>
      <c r="DM32" s="14">
        <v>1194</v>
      </c>
      <c r="DN32" s="14">
        <v>900</v>
      </c>
      <c r="DO32" s="14">
        <v>791</v>
      </c>
      <c r="DP32" s="14">
        <v>810</v>
      </c>
      <c r="DQ32" s="14">
        <v>918</v>
      </c>
      <c r="DR32" s="14">
        <v>930</v>
      </c>
      <c r="DS32" s="14">
        <v>621</v>
      </c>
      <c r="DT32" s="14">
        <v>383</v>
      </c>
      <c r="DU32" s="14">
        <v>292</v>
      </c>
      <c r="DV32" s="14">
        <v>197</v>
      </c>
      <c r="DW32" s="14">
        <v>163</v>
      </c>
      <c r="DX32" s="14">
        <v>84</v>
      </c>
      <c r="DY32" s="14">
        <v>41</v>
      </c>
      <c r="DZ32" s="14">
        <v>14</v>
      </c>
      <c r="EA32" s="14">
        <v>2</v>
      </c>
      <c r="EB32">
        <v>1176</v>
      </c>
      <c r="EC32">
        <v>304</v>
      </c>
      <c r="ED32">
        <v>56</v>
      </c>
      <c r="EE32">
        <v>766</v>
      </c>
      <c r="EF32">
        <v>7344</v>
      </c>
      <c r="EG32">
        <v>1848</v>
      </c>
    </row>
    <row r="33" spans="1:137" ht="12.75">
      <c r="A33" t="s">
        <v>196</v>
      </c>
      <c r="B33" s="12">
        <v>5</v>
      </c>
      <c r="C33">
        <v>17071</v>
      </c>
      <c r="D33">
        <v>210</v>
      </c>
      <c r="E33">
        <v>224</v>
      </c>
      <c r="F33">
        <v>255</v>
      </c>
      <c r="G33">
        <v>248</v>
      </c>
      <c r="H33">
        <v>225</v>
      </c>
      <c r="I33">
        <v>226</v>
      </c>
      <c r="J33">
        <v>201</v>
      </c>
      <c r="K33">
        <v>260</v>
      </c>
      <c r="L33">
        <v>248</v>
      </c>
      <c r="M33">
        <v>239</v>
      </c>
      <c r="N33">
        <v>247</v>
      </c>
      <c r="O33">
        <v>273</v>
      </c>
      <c r="P33">
        <v>297</v>
      </c>
      <c r="Q33">
        <v>308</v>
      </c>
      <c r="R33">
        <v>297</v>
      </c>
      <c r="S33">
        <v>330</v>
      </c>
      <c r="T33">
        <v>322</v>
      </c>
      <c r="U33">
        <v>318</v>
      </c>
      <c r="V33">
        <v>333</v>
      </c>
      <c r="W33">
        <v>287</v>
      </c>
      <c r="X33">
        <v>344</v>
      </c>
      <c r="Y33">
        <v>394</v>
      </c>
      <c r="Z33">
        <v>381</v>
      </c>
      <c r="AA33">
        <v>339</v>
      </c>
      <c r="AB33">
        <v>369</v>
      </c>
      <c r="AC33">
        <v>1693</v>
      </c>
      <c r="AD33">
        <v>1372</v>
      </c>
      <c r="AE33">
        <v>1169</v>
      </c>
      <c r="AF33">
        <v>1230</v>
      </c>
      <c r="AG33">
        <v>1102</v>
      </c>
      <c r="AH33">
        <v>960</v>
      </c>
      <c r="AI33">
        <v>812</v>
      </c>
      <c r="AJ33">
        <v>572</v>
      </c>
      <c r="AK33">
        <v>348</v>
      </c>
      <c r="AL33">
        <v>257</v>
      </c>
      <c r="AM33">
        <v>171</v>
      </c>
      <c r="AN33">
        <v>124</v>
      </c>
      <c r="AO33">
        <v>56</v>
      </c>
      <c r="AP33">
        <v>16</v>
      </c>
      <c r="AQ33">
        <v>12</v>
      </c>
      <c r="AR33">
        <v>4</v>
      </c>
      <c r="AS33" s="13">
        <v>8027</v>
      </c>
      <c r="AT33" s="13">
        <v>104</v>
      </c>
      <c r="AU33" s="13">
        <v>119</v>
      </c>
      <c r="AV33" s="13">
        <v>134</v>
      </c>
      <c r="AW33" s="13">
        <v>136</v>
      </c>
      <c r="AX33" s="13">
        <v>124</v>
      </c>
      <c r="AY33" s="13">
        <v>125</v>
      </c>
      <c r="AZ33" s="13">
        <v>105</v>
      </c>
      <c r="BA33" s="13">
        <v>118</v>
      </c>
      <c r="BB33" s="13">
        <v>135</v>
      </c>
      <c r="BC33" s="13">
        <v>124</v>
      </c>
      <c r="BD33" s="13">
        <v>133</v>
      </c>
      <c r="BE33" s="13">
        <v>142</v>
      </c>
      <c r="BF33" s="13">
        <v>157</v>
      </c>
      <c r="BG33" s="13">
        <v>156</v>
      </c>
      <c r="BH33" s="13">
        <v>159</v>
      </c>
      <c r="BI33" s="13">
        <v>154</v>
      </c>
      <c r="BJ33" s="13">
        <v>165</v>
      </c>
      <c r="BK33" s="13">
        <v>156</v>
      </c>
      <c r="BL33" s="13">
        <v>163</v>
      </c>
      <c r="BM33" s="13">
        <v>137</v>
      </c>
      <c r="BN33" s="13">
        <v>149</v>
      </c>
      <c r="BO33" s="13">
        <v>186</v>
      </c>
      <c r="BP33" s="13">
        <v>184</v>
      </c>
      <c r="BQ33" s="13">
        <v>148</v>
      </c>
      <c r="BR33" s="13">
        <v>183</v>
      </c>
      <c r="BS33" s="13">
        <v>813</v>
      </c>
      <c r="BT33" s="13">
        <v>632</v>
      </c>
      <c r="BU33" s="13">
        <v>540</v>
      </c>
      <c r="BV33" s="13">
        <v>564</v>
      </c>
      <c r="BW33" s="13">
        <v>492</v>
      </c>
      <c r="BX33" s="13">
        <v>392</v>
      </c>
      <c r="BY33" s="13">
        <v>369</v>
      </c>
      <c r="BZ33" s="13">
        <v>234</v>
      </c>
      <c r="CA33" s="13">
        <v>152</v>
      </c>
      <c r="CB33" s="13">
        <v>104</v>
      </c>
      <c r="CC33" s="13">
        <v>65</v>
      </c>
      <c r="CD33" s="13">
        <v>41</v>
      </c>
      <c r="CE33" s="13">
        <v>20</v>
      </c>
      <c r="CF33" s="13">
        <v>7</v>
      </c>
      <c r="CG33" s="13">
        <v>4</v>
      </c>
      <c r="CH33" s="13">
        <v>1</v>
      </c>
      <c r="CI33">
        <v>393</v>
      </c>
      <c r="CJ33">
        <v>73</v>
      </c>
      <c r="CK33">
        <v>12</v>
      </c>
      <c r="CL33" s="14">
        <v>9044</v>
      </c>
      <c r="CM33" s="14">
        <v>106</v>
      </c>
      <c r="CN33" s="14">
        <v>105</v>
      </c>
      <c r="CO33" s="14">
        <v>121</v>
      </c>
      <c r="CP33" s="14">
        <v>111</v>
      </c>
      <c r="CQ33" s="14">
        <v>101</v>
      </c>
      <c r="CR33" s="14">
        <v>101</v>
      </c>
      <c r="CS33" s="14">
        <v>96</v>
      </c>
      <c r="CT33" s="14">
        <v>143</v>
      </c>
      <c r="CU33" s="14">
        <v>112</v>
      </c>
      <c r="CV33" s="14">
        <v>116</v>
      </c>
      <c r="CW33" s="14">
        <v>113</v>
      </c>
      <c r="CX33" s="14">
        <v>131</v>
      </c>
      <c r="CY33" s="14">
        <v>139</v>
      </c>
      <c r="CZ33" s="14">
        <v>152</v>
      </c>
      <c r="DA33" s="14">
        <v>137</v>
      </c>
      <c r="DB33" s="14">
        <v>176</v>
      </c>
      <c r="DC33" s="14">
        <v>156</v>
      </c>
      <c r="DD33" s="14">
        <v>162</v>
      </c>
      <c r="DE33" s="14">
        <v>170</v>
      </c>
      <c r="DF33" s="14">
        <v>150</v>
      </c>
      <c r="DG33" s="14">
        <v>196</v>
      </c>
      <c r="DH33" s="14">
        <v>208</v>
      </c>
      <c r="DI33" s="14">
        <v>197</v>
      </c>
      <c r="DJ33" s="14">
        <v>191</v>
      </c>
      <c r="DK33" s="14">
        <v>186</v>
      </c>
      <c r="DL33" s="14">
        <v>880</v>
      </c>
      <c r="DM33" s="14">
        <v>740</v>
      </c>
      <c r="DN33" s="14">
        <v>629</v>
      </c>
      <c r="DO33" s="14">
        <v>666</v>
      </c>
      <c r="DP33" s="14">
        <v>610</v>
      </c>
      <c r="DQ33" s="14">
        <v>568</v>
      </c>
      <c r="DR33" s="14">
        <v>442</v>
      </c>
      <c r="DS33" s="14">
        <v>338</v>
      </c>
      <c r="DT33" s="14">
        <v>196</v>
      </c>
      <c r="DU33" s="14">
        <v>153</v>
      </c>
      <c r="DV33" s="14">
        <v>106</v>
      </c>
      <c r="DW33" s="14">
        <v>83</v>
      </c>
      <c r="DX33" s="14">
        <v>36</v>
      </c>
      <c r="DY33" s="14">
        <v>8</v>
      </c>
      <c r="DZ33" s="14">
        <v>8</v>
      </c>
      <c r="EA33" s="14">
        <v>3</v>
      </c>
      <c r="EB33">
        <v>594</v>
      </c>
      <c r="EC33">
        <v>139</v>
      </c>
      <c r="ED33">
        <v>20</v>
      </c>
      <c r="EE33">
        <v>673</v>
      </c>
      <c r="EF33">
        <v>5317</v>
      </c>
      <c r="EG33">
        <v>1010</v>
      </c>
    </row>
    <row r="34" spans="1:137" ht="12.75">
      <c r="A34" t="s">
        <v>197</v>
      </c>
      <c r="B34" s="12">
        <v>6</v>
      </c>
      <c r="C34">
        <v>38085</v>
      </c>
      <c r="D34">
        <v>1375</v>
      </c>
      <c r="E34">
        <v>640</v>
      </c>
      <c r="F34">
        <v>498</v>
      </c>
      <c r="G34">
        <v>528</v>
      </c>
      <c r="H34">
        <v>669</v>
      </c>
      <c r="I34">
        <v>618</v>
      </c>
      <c r="J34">
        <v>621</v>
      </c>
      <c r="K34">
        <v>611</v>
      </c>
      <c r="L34">
        <v>596</v>
      </c>
      <c r="M34">
        <v>638</v>
      </c>
      <c r="N34">
        <v>757</v>
      </c>
      <c r="O34">
        <v>819</v>
      </c>
      <c r="P34">
        <v>957</v>
      </c>
      <c r="Q34">
        <v>784</v>
      </c>
      <c r="R34">
        <v>874</v>
      </c>
      <c r="S34">
        <v>863</v>
      </c>
      <c r="T34">
        <v>785</v>
      </c>
      <c r="U34">
        <v>810</v>
      </c>
      <c r="V34">
        <v>881</v>
      </c>
      <c r="W34">
        <v>828</v>
      </c>
      <c r="X34">
        <v>920</v>
      </c>
      <c r="Y34">
        <v>901</v>
      </c>
      <c r="Z34">
        <v>839</v>
      </c>
      <c r="AA34">
        <v>784</v>
      </c>
      <c r="AB34">
        <v>790</v>
      </c>
      <c r="AC34">
        <v>3728</v>
      </c>
      <c r="AD34">
        <v>3665</v>
      </c>
      <c r="AE34">
        <v>2937</v>
      </c>
      <c r="AF34">
        <v>2694</v>
      </c>
      <c r="AG34">
        <v>1628</v>
      </c>
      <c r="AH34">
        <v>1149</v>
      </c>
      <c r="AI34">
        <v>839</v>
      </c>
      <c r="AJ34">
        <v>719</v>
      </c>
      <c r="AK34">
        <v>518</v>
      </c>
      <c r="AL34">
        <v>387</v>
      </c>
      <c r="AM34">
        <v>221</v>
      </c>
      <c r="AN34">
        <v>130</v>
      </c>
      <c r="AO34">
        <v>53</v>
      </c>
      <c r="AP34">
        <v>27</v>
      </c>
      <c r="AQ34">
        <v>4</v>
      </c>
      <c r="AR34">
        <v>2</v>
      </c>
      <c r="AS34" s="13">
        <v>18530</v>
      </c>
      <c r="AT34" s="13">
        <v>704</v>
      </c>
      <c r="AU34" s="13">
        <v>350</v>
      </c>
      <c r="AV34" s="13">
        <v>254</v>
      </c>
      <c r="AW34" s="13">
        <v>264</v>
      </c>
      <c r="AX34" s="13">
        <v>360</v>
      </c>
      <c r="AY34" s="13">
        <v>332</v>
      </c>
      <c r="AZ34" s="13">
        <v>319</v>
      </c>
      <c r="BA34" s="13">
        <v>325</v>
      </c>
      <c r="BB34" s="13">
        <v>315</v>
      </c>
      <c r="BC34" s="13">
        <v>336</v>
      </c>
      <c r="BD34" s="13">
        <v>398</v>
      </c>
      <c r="BE34" s="13">
        <v>387</v>
      </c>
      <c r="BF34" s="13">
        <v>406</v>
      </c>
      <c r="BG34" s="13">
        <v>367</v>
      </c>
      <c r="BH34" s="13">
        <v>377</v>
      </c>
      <c r="BI34" s="13">
        <v>356</v>
      </c>
      <c r="BJ34" s="13">
        <v>344</v>
      </c>
      <c r="BK34" s="13">
        <v>367</v>
      </c>
      <c r="BL34" s="13">
        <v>367</v>
      </c>
      <c r="BM34" s="13">
        <v>380</v>
      </c>
      <c r="BN34" s="13">
        <v>401</v>
      </c>
      <c r="BO34" s="13">
        <v>414</v>
      </c>
      <c r="BP34" s="13">
        <v>401</v>
      </c>
      <c r="BQ34" s="13">
        <v>386</v>
      </c>
      <c r="BR34" s="13">
        <v>409</v>
      </c>
      <c r="BS34" s="13">
        <v>1801</v>
      </c>
      <c r="BT34" s="13">
        <v>1907</v>
      </c>
      <c r="BU34" s="13">
        <v>1497</v>
      </c>
      <c r="BV34" s="13">
        <v>1357</v>
      </c>
      <c r="BW34" s="13">
        <v>831</v>
      </c>
      <c r="BX34" s="13">
        <v>542</v>
      </c>
      <c r="BY34" s="13">
        <v>371</v>
      </c>
      <c r="BZ34" s="13">
        <v>339</v>
      </c>
      <c r="CA34" s="13">
        <v>221</v>
      </c>
      <c r="CB34" s="13">
        <v>172</v>
      </c>
      <c r="CC34" s="13">
        <v>102</v>
      </c>
      <c r="CD34" s="13">
        <v>45</v>
      </c>
      <c r="CE34" s="13">
        <v>16</v>
      </c>
      <c r="CF34" s="13">
        <v>7</v>
      </c>
      <c r="CG34" s="13">
        <v>1</v>
      </c>
      <c r="CH34" s="13">
        <v>0</v>
      </c>
      <c r="CI34">
        <v>563</v>
      </c>
      <c r="CJ34">
        <v>69</v>
      </c>
      <c r="CK34">
        <v>8</v>
      </c>
      <c r="CL34" s="14">
        <v>19555</v>
      </c>
      <c r="CM34" s="14">
        <v>670</v>
      </c>
      <c r="CN34" s="14">
        <v>290</v>
      </c>
      <c r="CO34" s="14">
        <v>245</v>
      </c>
      <c r="CP34" s="14">
        <v>263</v>
      </c>
      <c r="CQ34" s="14">
        <v>309</v>
      </c>
      <c r="CR34" s="14">
        <v>286</v>
      </c>
      <c r="CS34" s="14">
        <v>302</v>
      </c>
      <c r="CT34" s="14">
        <v>286</v>
      </c>
      <c r="CU34" s="14">
        <v>281</v>
      </c>
      <c r="CV34" s="14">
        <v>302</v>
      </c>
      <c r="CW34" s="14">
        <v>359</v>
      </c>
      <c r="CX34" s="14">
        <v>432</v>
      </c>
      <c r="CY34" s="14">
        <v>552</v>
      </c>
      <c r="CZ34" s="14">
        <v>416</v>
      </c>
      <c r="DA34" s="14">
        <v>497</v>
      </c>
      <c r="DB34" s="14">
        <v>507</v>
      </c>
      <c r="DC34" s="14">
        <v>440</v>
      </c>
      <c r="DD34" s="14">
        <v>442</v>
      </c>
      <c r="DE34" s="14">
        <v>514</v>
      </c>
      <c r="DF34" s="14">
        <v>448</v>
      </c>
      <c r="DG34" s="14">
        <v>519</v>
      </c>
      <c r="DH34" s="14">
        <v>487</v>
      </c>
      <c r="DI34" s="14">
        <v>438</v>
      </c>
      <c r="DJ34" s="14">
        <v>398</v>
      </c>
      <c r="DK34" s="14">
        <v>381</v>
      </c>
      <c r="DL34" s="14">
        <v>1927</v>
      </c>
      <c r="DM34" s="14">
        <v>1758</v>
      </c>
      <c r="DN34" s="14">
        <v>1439</v>
      </c>
      <c r="DO34" s="14">
        <v>1337</v>
      </c>
      <c r="DP34" s="14">
        <v>796</v>
      </c>
      <c r="DQ34" s="14">
        <v>607</v>
      </c>
      <c r="DR34" s="14">
        <v>467</v>
      </c>
      <c r="DS34" s="14">
        <v>380</v>
      </c>
      <c r="DT34" s="14">
        <v>298</v>
      </c>
      <c r="DU34" s="14">
        <v>215</v>
      </c>
      <c r="DV34" s="14">
        <v>119</v>
      </c>
      <c r="DW34" s="14">
        <v>85</v>
      </c>
      <c r="DX34" s="14">
        <v>37</v>
      </c>
      <c r="DY34" s="14">
        <v>20</v>
      </c>
      <c r="DZ34" s="14">
        <v>3</v>
      </c>
      <c r="EA34" s="14">
        <v>2</v>
      </c>
      <c r="EB34">
        <v>779</v>
      </c>
      <c r="EC34">
        <v>148</v>
      </c>
      <c r="ED34">
        <v>25</v>
      </c>
      <c r="EE34">
        <v>2256</v>
      </c>
      <c r="EF34">
        <v>11832</v>
      </c>
      <c r="EG34">
        <v>1074</v>
      </c>
    </row>
    <row r="35" spans="1:137" ht="12.75">
      <c r="A35" t="s">
        <v>198</v>
      </c>
      <c r="B35" s="12">
        <v>4</v>
      </c>
      <c r="C35">
        <v>5474</v>
      </c>
      <c r="D35">
        <v>83</v>
      </c>
      <c r="E35">
        <v>75</v>
      </c>
      <c r="F35">
        <v>75</v>
      </c>
      <c r="G35">
        <v>76</v>
      </c>
      <c r="H35">
        <v>71</v>
      </c>
      <c r="I35">
        <v>91</v>
      </c>
      <c r="J35">
        <v>89</v>
      </c>
      <c r="K35">
        <v>75</v>
      </c>
      <c r="L35">
        <v>59</v>
      </c>
      <c r="M35">
        <v>84</v>
      </c>
      <c r="N35">
        <v>85</v>
      </c>
      <c r="O35">
        <v>97</v>
      </c>
      <c r="P35">
        <v>95</v>
      </c>
      <c r="Q35">
        <v>95</v>
      </c>
      <c r="R35">
        <v>93</v>
      </c>
      <c r="S35">
        <v>92</v>
      </c>
      <c r="T35">
        <v>106</v>
      </c>
      <c r="U35">
        <v>103</v>
      </c>
      <c r="V35">
        <v>94</v>
      </c>
      <c r="W35">
        <v>104</v>
      </c>
      <c r="X35">
        <v>104</v>
      </c>
      <c r="Y35">
        <v>98</v>
      </c>
      <c r="Z35">
        <v>119</v>
      </c>
      <c r="AA35">
        <v>91</v>
      </c>
      <c r="AB35">
        <v>118</v>
      </c>
      <c r="AC35">
        <v>539</v>
      </c>
      <c r="AD35">
        <v>485</v>
      </c>
      <c r="AE35">
        <v>423</v>
      </c>
      <c r="AF35">
        <v>382</v>
      </c>
      <c r="AG35">
        <v>323</v>
      </c>
      <c r="AH35">
        <v>223</v>
      </c>
      <c r="AI35">
        <v>208</v>
      </c>
      <c r="AJ35">
        <v>212</v>
      </c>
      <c r="AK35">
        <v>160</v>
      </c>
      <c r="AL35">
        <v>108</v>
      </c>
      <c r="AM35">
        <v>59</v>
      </c>
      <c r="AN35">
        <v>51</v>
      </c>
      <c r="AO35">
        <v>19</v>
      </c>
      <c r="AP35">
        <v>9</v>
      </c>
      <c r="AQ35">
        <v>2</v>
      </c>
      <c r="AR35">
        <v>1</v>
      </c>
      <c r="AS35" s="13">
        <v>2567</v>
      </c>
      <c r="AT35" s="13">
        <v>48</v>
      </c>
      <c r="AU35" s="13">
        <v>48</v>
      </c>
      <c r="AV35" s="13">
        <v>41</v>
      </c>
      <c r="AW35" s="13">
        <v>36</v>
      </c>
      <c r="AX35" s="13">
        <v>33</v>
      </c>
      <c r="AY35" s="13">
        <v>47</v>
      </c>
      <c r="AZ35" s="13">
        <v>45</v>
      </c>
      <c r="BA35" s="13">
        <v>37</v>
      </c>
      <c r="BB35" s="13">
        <v>36</v>
      </c>
      <c r="BC35" s="13">
        <v>38</v>
      </c>
      <c r="BD35" s="13">
        <v>50</v>
      </c>
      <c r="BE35" s="13">
        <v>46</v>
      </c>
      <c r="BF35" s="13">
        <v>45</v>
      </c>
      <c r="BG35" s="13">
        <v>41</v>
      </c>
      <c r="BH35" s="13">
        <v>43</v>
      </c>
      <c r="BI35" s="13">
        <v>36</v>
      </c>
      <c r="BJ35" s="13">
        <v>50</v>
      </c>
      <c r="BK35" s="13">
        <v>54</v>
      </c>
      <c r="BL35" s="13">
        <v>45</v>
      </c>
      <c r="BM35" s="13">
        <v>45</v>
      </c>
      <c r="BN35" s="13">
        <v>52</v>
      </c>
      <c r="BO35" s="13">
        <v>38</v>
      </c>
      <c r="BP35" s="13">
        <v>61</v>
      </c>
      <c r="BQ35" s="13">
        <v>48</v>
      </c>
      <c r="BR35" s="13">
        <v>48</v>
      </c>
      <c r="BS35" s="13">
        <v>260</v>
      </c>
      <c r="BT35" s="13">
        <v>238</v>
      </c>
      <c r="BU35" s="13">
        <v>214</v>
      </c>
      <c r="BV35" s="13">
        <v>168</v>
      </c>
      <c r="BW35" s="13">
        <v>160</v>
      </c>
      <c r="BX35" s="13">
        <v>94</v>
      </c>
      <c r="BY35" s="13">
        <v>94</v>
      </c>
      <c r="BZ35" s="13">
        <v>82</v>
      </c>
      <c r="CA35" s="13">
        <v>69</v>
      </c>
      <c r="CB35" s="13">
        <v>34</v>
      </c>
      <c r="CC35" s="13">
        <v>16</v>
      </c>
      <c r="CD35" s="13">
        <v>17</v>
      </c>
      <c r="CE35" s="13">
        <v>6</v>
      </c>
      <c r="CF35" s="13">
        <v>3</v>
      </c>
      <c r="CG35" s="13">
        <v>1</v>
      </c>
      <c r="CH35" s="13">
        <v>0</v>
      </c>
      <c r="CI35">
        <v>146</v>
      </c>
      <c r="CJ35">
        <v>27</v>
      </c>
      <c r="CK35">
        <v>4</v>
      </c>
      <c r="CL35" s="14">
        <v>2907</v>
      </c>
      <c r="CM35" s="14">
        <v>35</v>
      </c>
      <c r="CN35" s="14">
        <v>27</v>
      </c>
      <c r="CO35" s="14">
        <v>34</v>
      </c>
      <c r="CP35" s="14">
        <v>40</v>
      </c>
      <c r="CQ35" s="14">
        <v>37</v>
      </c>
      <c r="CR35" s="14">
        <v>44</v>
      </c>
      <c r="CS35" s="14">
        <v>45</v>
      </c>
      <c r="CT35" s="14">
        <v>37</v>
      </c>
      <c r="CU35" s="14">
        <v>23</v>
      </c>
      <c r="CV35" s="14">
        <v>46</v>
      </c>
      <c r="CW35" s="14">
        <v>35</v>
      </c>
      <c r="CX35" s="14">
        <v>51</v>
      </c>
      <c r="CY35" s="14">
        <v>50</v>
      </c>
      <c r="CZ35" s="14">
        <v>54</v>
      </c>
      <c r="DA35" s="14">
        <v>50</v>
      </c>
      <c r="DB35" s="14">
        <v>55</v>
      </c>
      <c r="DC35" s="14">
        <v>56</v>
      </c>
      <c r="DD35" s="14">
        <v>49</v>
      </c>
      <c r="DE35" s="14">
        <v>49</v>
      </c>
      <c r="DF35" s="14">
        <v>59</v>
      </c>
      <c r="DG35" s="14">
        <v>52</v>
      </c>
      <c r="DH35" s="14">
        <v>59</v>
      </c>
      <c r="DI35" s="14">
        <v>57</v>
      </c>
      <c r="DJ35" s="14">
        <v>43</v>
      </c>
      <c r="DK35" s="14">
        <v>70</v>
      </c>
      <c r="DL35" s="14">
        <v>279</v>
      </c>
      <c r="DM35" s="14">
        <v>247</v>
      </c>
      <c r="DN35" s="14">
        <v>208</v>
      </c>
      <c r="DO35" s="14">
        <v>214</v>
      </c>
      <c r="DP35" s="14">
        <v>162</v>
      </c>
      <c r="DQ35" s="14">
        <v>129</v>
      </c>
      <c r="DR35" s="14">
        <v>114</v>
      </c>
      <c r="DS35" s="14">
        <v>130</v>
      </c>
      <c r="DT35" s="14">
        <v>92</v>
      </c>
      <c r="DU35" s="14">
        <v>74</v>
      </c>
      <c r="DV35" s="14">
        <v>44</v>
      </c>
      <c r="DW35" s="14">
        <v>34</v>
      </c>
      <c r="DX35" s="14">
        <v>12</v>
      </c>
      <c r="DY35" s="14">
        <v>6</v>
      </c>
      <c r="DZ35" s="14">
        <v>1</v>
      </c>
      <c r="EA35" s="14">
        <v>1</v>
      </c>
      <c r="EB35">
        <v>264</v>
      </c>
      <c r="EC35">
        <v>55</v>
      </c>
      <c r="ED35">
        <v>8</v>
      </c>
      <c r="EE35">
        <v>240</v>
      </c>
      <c r="EF35">
        <v>1660</v>
      </c>
      <c r="EG35">
        <v>244</v>
      </c>
    </row>
    <row r="36" spans="1:137" ht="12.75">
      <c r="A36" t="s">
        <v>199</v>
      </c>
      <c r="B36" s="12">
        <v>1</v>
      </c>
      <c r="C36">
        <v>27802</v>
      </c>
      <c r="D36">
        <v>385</v>
      </c>
      <c r="E36">
        <v>418</v>
      </c>
      <c r="F36">
        <v>420</v>
      </c>
      <c r="G36">
        <v>424</v>
      </c>
      <c r="H36">
        <v>438</v>
      </c>
      <c r="I36">
        <v>398</v>
      </c>
      <c r="J36">
        <v>417</v>
      </c>
      <c r="K36">
        <v>447</v>
      </c>
      <c r="L36">
        <v>450</v>
      </c>
      <c r="M36">
        <v>427</v>
      </c>
      <c r="N36">
        <v>494</v>
      </c>
      <c r="O36">
        <v>481</v>
      </c>
      <c r="P36">
        <v>482</v>
      </c>
      <c r="Q36">
        <v>552</v>
      </c>
      <c r="R36">
        <v>547</v>
      </c>
      <c r="S36">
        <v>523</v>
      </c>
      <c r="T36">
        <v>529</v>
      </c>
      <c r="U36">
        <v>476</v>
      </c>
      <c r="V36">
        <v>485</v>
      </c>
      <c r="W36">
        <v>419</v>
      </c>
      <c r="X36">
        <v>504</v>
      </c>
      <c r="Y36">
        <v>542</v>
      </c>
      <c r="Z36">
        <v>575</v>
      </c>
      <c r="AA36">
        <v>581</v>
      </c>
      <c r="AB36">
        <v>579</v>
      </c>
      <c r="AC36">
        <v>2647</v>
      </c>
      <c r="AD36">
        <v>2371</v>
      </c>
      <c r="AE36">
        <v>2061</v>
      </c>
      <c r="AF36">
        <v>1961</v>
      </c>
      <c r="AG36">
        <v>1625</v>
      </c>
      <c r="AH36">
        <v>1201</v>
      </c>
      <c r="AI36">
        <v>1001</v>
      </c>
      <c r="AJ36">
        <v>888</v>
      </c>
      <c r="AK36">
        <v>694</v>
      </c>
      <c r="AL36">
        <v>544</v>
      </c>
      <c r="AM36">
        <v>379</v>
      </c>
      <c r="AN36">
        <v>260</v>
      </c>
      <c r="AO36">
        <v>119</v>
      </c>
      <c r="AP36">
        <v>42</v>
      </c>
      <c r="AQ36">
        <v>17</v>
      </c>
      <c r="AR36">
        <v>1</v>
      </c>
      <c r="AS36" s="13">
        <v>13152</v>
      </c>
      <c r="AT36" s="13">
        <v>207</v>
      </c>
      <c r="AU36" s="13">
        <v>202</v>
      </c>
      <c r="AV36" s="13">
        <v>224</v>
      </c>
      <c r="AW36" s="13">
        <v>219</v>
      </c>
      <c r="AX36" s="13">
        <v>213</v>
      </c>
      <c r="AY36" s="13">
        <v>200</v>
      </c>
      <c r="AZ36" s="13">
        <v>190</v>
      </c>
      <c r="BA36" s="13">
        <v>227</v>
      </c>
      <c r="BB36" s="13">
        <v>220</v>
      </c>
      <c r="BC36" s="13">
        <v>232</v>
      </c>
      <c r="BD36" s="13">
        <v>238</v>
      </c>
      <c r="BE36" s="13">
        <v>242</v>
      </c>
      <c r="BF36" s="13">
        <v>257</v>
      </c>
      <c r="BG36" s="13">
        <v>273</v>
      </c>
      <c r="BH36" s="13">
        <v>284</v>
      </c>
      <c r="BI36" s="13">
        <v>280</v>
      </c>
      <c r="BJ36" s="13">
        <v>278</v>
      </c>
      <c r="BK36" s="13">
        <v>236</v>
      </c>
      <c r="BL36" s="13">
        <v>248</v>
      </c>
      <c r="BM36" s="13">
        <v>193</v>
      </c>
      <c r="BN36" s="13">
        <v>270</v>
      </c>
      <c r="BO36" s="13">
        <v>255</v>
      </c>
      <c r="BP36" s="13">
        <v>292</v>
      </c>
      <c r="BQ36" s="13">
        <v>284</v>
      </c>
      <c r="BR36" s="13">
        <v>286</v>
      </c>
      <c r="BS36" s="13">
        <v>1259</v>
      </c>
      <c r="BT36" s="13">
        <v>1177</v>
      </c>
      <c r="BU36" s="13">
        <v>952</v>
      </c>
      <c r="BV36" s="13">
        <v>934</v>
      </c>
      <c r="BW36" s="13">
        <v>728</v>
      </c>
      <c r="BX36" s="13">
        <v>540</v>
      </c>
      <c r="BY36" s="13">
        <v>417</v>
      </c>
      <c r="BZ36" s="13">
        <v>374</v>
      </c>
      <c r="CA36" s="13">
        <v>267</v>
      </c>
      <c r="CB36" s="13">
        <v>182</v>
      </c>
      <c r="CC36" s="13">
        <v>123</v>
      </c>
      <c r="CD36" s="13">
        <v>93</v>
      </c>
      <c r="CE36" s="13">
        <v>40</v>
      </c>
      <c r="CF36" s="13">
        <v>10</v>
      </c>
      <c r="CG36" s="13">
        <v>6</v>
      </c>
      <c r="CH36" s="13">
        <v>0</v>
      </c>
      <c r="CI36">
        <v>721</v>
      </c>
      <c r="CJ36">
        <v>149</v>
      </c>
      <c r="CK36">
        <v>17</v>
      </c>
      <c r="CL36" s="14">
        <v>14650</v>
      </c>
      <c r="CM36" s="14">
        <v>178</v>
      </c>
      <c r="CN36" s="14">
        <v>216</v>
      </c>
      <c r="CO36" s="14">
        <v>197</v>
      </c>
      <c r="CP36" s="14">
        <v>205</v>
      </c>
      <c r="CQ36" s="14">
        <v>225</v>
      </c>
      <c r="CR36" s="14">
        <v>198</v>
      </c>
      <c r="CS36" s="14">
        <v>227</v>
      </c>
      <c r="CT36" s="14">
        <v>221</v>
      </c>
      <c r="CU36" s="14">
        <v>230</v>
      </c>
      <c r="CV36" s="14">
        <v>195</v>
      </c>
      <c r="CW36" s="14">
        <v>256</v>
      </c>
      <c r="CX36" s="14">
        <v>238</v>
      </c>
      <c r="CY36" s="14">
        <v>225</v>
      </c>
      <c r="CZ36" s="14">
        <v>279</v>
      </c>
      <c r="DA36" s="14">
        <v>263</v>
      </c>
      <c r="DB36" s="14">
        <v>244</v>
      </c>
      <c r="DC36" s="14">
        <v>251</v>
      </c>
      <c r="DD36" s="14">
        <v>239</v>
      </c>
      <c r="DE36" s="14">
        <v>237</v>
      </c>
      <c r="DF36" s="14">
        <v>227</v>
      </c>
      <c r="DG36" s="14">
        <v>234</v>
      </c>
      <c r="DH36" s="14">
        <v>287</v>
      </c>
      <c r="DI36" s="14">
        <v>283</v>
      </c>
      <c r="DJ36" s="14">
        <v>297</v>
      </c>
      <c r="DK36" s="14">
        <v>292</v>
      </c>
      <c r="DL36" s="14">
        <v>1388</v>
      </c>
      <c r="DM36" s="14">
        <v>1194</v>
      </c>
      <c r="DN36" s="14">
        <v>1109</v>
      </c>
      <c r="DO36" s="14">
        <v>1026</v>
      </c>
      <c r="DP36" s="14">
        <v>897</v>
      </c>
      <c r="DQ36" s="14">
        <v>661</v>
      </c>
      <c r="DR36" s="14">
        <v>584</v>
      </c>
      <c r="DS36" s="14">
        <v>514</v>
      </c>
      <c r="DT36" s="14">
        <v>427</v>
      </c>
      <c r="DU36" s="14">
        <v>362</v>
      </c>
      <c r="DV36" s="14">
        <v>256</v>
      </c>
      <c r="DW36" s="14">
        <v>168</v>
      </c>
      <c r="DX36" s="14">
        <v>79</v>
      </c>
      <c r="DY36" s="14">
        <v>31</v>
      </c>
      <c r="DZ36" s="14">
        <v>10</v>
      </c>
      <c r="EA36" s="14">
        <v>1</v>
      </c>
      <c r="EB36">
        <v>1334</v>
      </c>
      <c r="EC36">
        <v>289</v>
      </c>
      <c r="ED36">
        <v>43</v>
      </c>
      <c r="EE36">
        <v>1261</v>
      </c>
      <c r="EF36">
        <v>8205</v>
      </c>
      <c r="EG36">
        <v>1245</v>
      </c>
    </row>
    <row r="37" spans="1:137" ht="12.75">
      <c r="A37" t="s">
        <v>200</v>
      </c>
      <c r="B37" s="12">
        <v>6</v>
      </c>
      <c r="C37">
        <v>7947</v>
      </c>
      <c r="D37">
        <v>80</v>
      </c>
      <c r="E37">
        <v>105</v>
      </c>
      <c r="F37">
        <v>109</v>
      </c>
      <c r="G37">
        <v>97</v>
      </c>
      <c r="H37">
        <v>96</v>
      </c>
      <c r="I37">
        <v>130</v>
      </c>
      <c r="J37">
        <v>88</v>
      </c>
      <c r="K37">
        <v>104</v>
      </c>
      <c r="L37">
        <v>148</v>
      </c>
      <c r="M37">
        <v>119</v>
      </c>
      <c r="N37">
        <v>156</v>
      </c>
      <c r="O37">
        <v>117</v>
      </c>
      <c r="P37">
        <v>185</v>
      </c>
      <c r="Q37">
        <v>173</v>
      </c>
      <c r="R37">
        <v>179</v>
      </c>
      <c r="S37">
        <v>196</v>
      </c>
      <c r="T37">
        <v>150</v>
      </c>
      <c r="U37">
        <v>183</v>
      </c>
      <c r="V37">
        <v>191</v>
      </c>
      <c r="W37">
        <v>179</v>
      </c>
      <c r="X37">
        <v>162</v>
      </c>
      <c r="Y37">
        <v>146</v>
      </c>
      <c r="Z37">
        <v>154</v>
      </c>
      <c r="AA37">
        <v>167</v>
      </c>
      <c r="AB37">
        <v>156</v>
      </c>
      <c r="AC37">
        <v>917</v>
      </c>
      <c r="AD37">
        <v>720</v>
      </c>
      <c r="AE37">
        <v>661</v>
      </c>
      <c r="AF37">
        <v>476</v>
      </c>
      <c r="AG37">
        <v>456</v>
      </c>
      <c r="AH37">
        <v>370</v>
      </c>
      <c r="AI37">
        <v>342</v>
      </c>
      <c r="AJ37">
        <v>179</v>
      </c>
      <c r="AK37">
        <v>98</v>
      </c>
      <c r="AL37">
        <v>77</v>
      </c>
      <c r="AM37">
        <v>34</v>
      </c>
      <c r="AN37">
        <v>30</v>
      </c>
      <c r="AO37">
        <v>10</v>
      </c>
      <c r="AP37">
        <v>4</v>
      </c>
      <c r="AQ37">
        <v>2</v>
      </c>
      <c r="AR37">
        <v>0</v>
      </c>
      <c r="AS37" s="13">
        <v>3914</v>
      </c>
      <c r="AT37" s="13">
        <v>37</v>
      </c>
      <c r="AU37" s="13">
        <v>55</v>
      </c>
      <c r="AV37" s="13">
        <v>55</v>
      </c>
      <c r="AW37" s="13">
        <v>59</v>
      </c>
      <c r="AX37" s="13">
        <v>47</v>
      </c>
      <c r="AY37" s="13">
        <v>71</v>
      </c>
      <c r="AZ37" s="13">
        <v>48</v>
      </c>
      <c r="BA37" s="13">
        <v>53</v>
      </c>
      <c r="BB37" s="13">
        <v>83</v>
      </c>
      <c r="BC37" s="13">
        <v>74</v>
      </c>
      <c r="BD37" s="13">
        <v>75</v>
      </c>
      <c r="BE37" s="13">
        <v>67</v>
      </c>
      <c r="BF37" s="13">
        <v>92</v>
      </c>
      <c r="BG37" s="13">
        <v>95</v>
      </c>
      <c r="BH37" s="13">
        <v>86</v>
      </c>
      <c r="BI37" s="13">
        <v>101</v>
      </c>
      <c r="BJ37" s="13">
        <v>92</v>
      </c>
      <c r="BK37" s="13">
        <v>93</v>
      </c>
      <c r="BL37" s="13">
        <v>114</v>
      </c>
      <c r="BM37" s="13">
        <v>93</v>
      </c>
      <c r="BN37" s="13">
        <v>83</v>
      </c>
      <c r="BO37" s="13">
        <v>70</v>
      </c>
      <c r="BP37" s="13">
        <v>67</v>
      </c>
      <c r="BQ37" s="13">
        <v>95</v>
      </c>
      <c r="BR37" s="13">
        <v>69</v>
      </c>
      <c r="BS37" s="13">
        <v>441</v>
      </c>
      <c r="BT37" s="13">
        <v>338</v>
      </c>
      <c r="BU37" s="13">
        <v>329</v>
      </c>
      <c r="BV37" s="13">
        <v>224</v>
      </c>
      <c r="BW37" s="13">
        <v>204</v>
      </c>
      <c r="BX37" s="13">
        <v>162</v>
      </c>
      <c r="BY37" s="13">
        <v>157</v>
      </c>
      <c r="BZ37" s="13">
        <v>91</v>
      </c>
      <c r="CA37" s="13">
        <v>44</v>
      </c>
      <c r="CB37" s="13">
        <v>28</v>
      </c>
      <c r="CC37" s="13">
        <v>12</v>
      </c>
      <c r="CD37" s="13">
        <v>9</v>
      </c>
      <c r="CE37" s="13">
        <v>1</v>
      </c>
      <c r="CF37" s="13">
        <v>0</v>
      </c>
      <c r="CG37" s="13">
        <v>1</v>
      </c>
      <c r="CH37" s="13">
        <v>0</v>
      </c>
      <c r="CI37">
        <v>96</v>
      </c>
      <c r="CJ37">
        <v>11</v>
      </c>
      <c r="CK37">
        <v>1</v>
      </c>
      <c r="CL37" s="14">
        <v>4033</v>
      </c>
      <c r="CM37" s="14">
        <v>43</v>
      </c>
      <c r="CN37" s="14">
        <v>50</v>
      </c>
      <c r="CO37" s="14">
        <v>54</v>
      </c>
      <c r="CP37" s="14">
        <v>37</v>
      </c>
      <c r="CQ37" s="14">
        <v>49</v>
      </c>
      <c r="CR37" s="14">
        <v>59</v>
      </c>
      <c r="CS37" s="14">
        <v>41</v>
      </c>
      <c r="CT37" s="14">
        <v>51</v>
      </c>
      <c r="CU37" s="14">
        <v>65</v>
      </c>
      <c r="CV37" s="14">
        <v>45</v>
      </c>
      <c r="CW37" s="14">
        <v>81</v>
      </c>
      <c r="CX37" s="14">
        <v>50</v>
      </c>
      <c r="CY37" s="14">
        <v>94</v>
      </c>
      <c r="CZ37" s="14">
        <v>78</v>
      </c>
      <c r="DA37" s="14">
        <v>93</v>
      </c>
      <c r="DB37" s="14">
        <v>95</v>
      </c>
      <c r="DC37" s="14">
        <v>58</v>
      </c>
      <c r="DD37" s="14">
        <v>91</v>
      </c>
      <c r="DE37" s="14">
        <v>77</v>
      </c>
      <c r="DF37" s="14">
        <v>86</v>
      </c>
      <c r="DG37" s="14">
        <v>79</v>
      </c>
      <c r="DH37" s="14">
        <v>76</v>
      </c>
      <c r="DI37" s="14">
        <v>87</v>
      </c>
      <c r="DJ37" s="14">
        <v>72</v>
      </c>
      <c r="DK37" s="14">
        <v>87</v>
      </c>
      <c r="DL37" s="14">
        <v>476</v>
      </c>
      <c r="DM37" s="14">
        <v>382</v>
      </c>
      <c r="DN37" s="14">
        <v>332</v>
      </c>
      <c r="DO37" s="14">
        <v>252</v>
      </c>
      <c r="DP37" s="14">
        <v>252</v>
      </c>
      <c r="DQ37" s="14">
        <v>208</v>
      </c>
      <c r="DR37" s="14">
        <v>185</v>
      </c>
      <c r="DS37" s="14">
        <v>88</v>
      </c>
      <c r="DT37" s="14">
        <v>54</v>
      </c>
      <c r="DU37" s="14">
        <v>49</v>
      </c>
      <c r="DV37" s="14">
        <v>22</v>
      </c>
      <c r="DW37" s="14">
        <v>21</v>
      </c>
      <c r="DX37" s="14">
        <v>9</v>
      </c>
      <c r="DY37" s="14">
        <v>4</v>
      </c>
      <c r="DZ37" s="14">
        <v>1</v>
      </c>
      <c r="EA37" s="14">
        <v>0</v>
      </c>
      <c r="EB37">
        <v>160</v>
      </c>
      <c r="EC37">
        <v>35</v>
      </c>
      <c r="ED37">
        <v>5</v>
      </c>
      <c r="EE37">
        <v>395</v>
      </c>
      <c r="EF37">
        <v>2502</v>
      </c>
      <c r="EG37">
        <v>393</v>
      </c>
    </row>
    <row r="38" spans="1:137" ht="12.75">
      <c r="A38" t="s">
        <v>201</v>
      </c>
      <c r="B38" s="12">
        <v>4</v>
      </c>
      <c r="C38">
        <v>11155</v>
      </c>
      <c r="D38">
        <v>111</v>
      </c>
      <c r="E38">
        <v>126</v>
      </c>
      <c r="F38">
        <v>100</v>
      </c>
      <c r="G38">
        <v>107</v>
      </c>
      <c r="H38">
        <v>107</v>
      </c>
      <c r="I38">
        <v>117</v>
      </c>
      <c r="J38">
        <v>119</v>
      </c>
      <c r="K38">
        <v>102</v>
      </c>
      <c r="L38">
        <v>84</v>
      </c>
      <c r="M38">
        <v>150</v>
      </c>
      <c r="N38">
        <v>146</v>
      </c>
      <c r="O38">
        <v>129</v>
      </c>
      <c r="P38">
        <v>135</v>
      </c>
      <c r="Q38">
        <v>135</v>
      </c>
      <c r="R38">
        <v>145</v>
      </c>
      <c r="S38">
        <v>155</v>
      </c>
      <c r="T38">
        <v>168</v>
      </c>
      <c r="U38">
        <v>161</v>
      </c>
      <c r="V38">
        <v>209</v>
      </c>
      <c r="W38">
        <v>206</v>
      </c>
      <c r="X38">
        <v>225</v>
      </c>
      <c r="Y38">
        <v>252</v>
      </c>
      <c r="Z38">
        <v>246</v>
      </c>
      <c r="AA38">
        <v>218</v>
      </c>
      <c r="AB38">
        <v>273</v>
      </c>
      <c r="AC38">
        <v>1154</v>
      </c>
      <c r="AD38">
        <v>892</v>
      </c>
      <c r="AE38">
        <v>826</v>
      </c>
      <c r="AF38">
        <v>772</v>
      </c>
      <c r="AG38">
        <v>845</v>
      </c>
      <c r="AH38">
        <v>687</v>
      </c>
      <c r="AI38">
        <v>574</v>
      </c>
      <c r="AJ38">
        <v>462</v>
      </c>
      <c r="AK38">
        <v>301</v>
      </c>
      <c r="AL38">
        <v>266</v>
      </c>
      <c r="AM38">
        <v>204</v>
      </c>
      <c r="AN38">
        <v>129</v>
      </c>
      <c r="AO38">
        <v>74</v>
      </c>
      <c r="AP38">
        <v>30</v>
      </c>
      <c r="AQ38">
        <v>12</v>
      </c>
      <c r="AR38">
        <v>1</v>
      </c>
      <c r="AS38" s="13">
        <v>4888</v>
      </c>
      <c r="AT38" s="13">
        <v>58</v>
      </c>
      <c r="AU38" s="13">
        <v>63</v>
      </c>
      <c r="AV38" s="13">
        <v>46</v>
      </c>
      <c r="AW38" s="13">
        <v>63</v>
      </c>
      <c r="AX38" s="13">
        <v>58</v>
      </c>
      <c r="AY38" s="13">
        <v>59</v>
      </c>
      <c r="AZ38" s="13">
        <v>59</v>
      </c>
      <c r="BA38" s="13">
        <v>52</v>
      </c>
      <c r="BB38" s="13">
        <v>40</v>
      </c>
      <c r="BC38" s="13">
        <v>77</v>
      </c>
      <c r="BD38" s="13">
        <v>77</v>
      </c>
      <c r="BE38" s="13">
        <v>63</v>
      </c>
      <c r="BF38" s="13">
        <v>58</v>
      </c>
      <c r="BG38" s="13">
        <v>74</v>
      </c>
      <c r="BH38" s="13">
        <v>66</v>
      </c>
      <c r="BI38" s="13">
        <v>76</v>
      </c>
      <c r="BJ38" s="13">
        <v>82</v>
      </c>
      <c r="BK38" s="13">
        <v>73</v>
      </c>
      <c r="BL38" s="13">
        <v>101</v>
      </c>
      <c r="BM38" s="13">
        <v>89</v>
      </c>
      <c r="BN38" s="13">
        <v>109</v>
      </c>
      <c r="BO38" s="13">
        <v>100</v>
      </c>
      <c r="BP38" s="13">
        <v>105</v>
      </c>
      <c r="BQ38" s="13">
        <v>102</v>
      </c>
      <c r="BR38" s="13">
        <v>126</v>
      </c>
      <c r="BS38" s="13">
        <v>510</v>
      </c>
      <c r="BT38" s="13">
        <v>435</v>
      </c>
      <c r="BU38" s="13">
        <v>350</v>
      </c>
      <c r="BV38" s="13">
        <v>305</v>
      </c>
      <c r="BW38" s="13">
        <v>374</v>
      </c>
      <c r="BX38" s="13">
        <v>276</v>
      </c>
      <c r="BY38" s="13">
        <v>251</v>
      </c>
      <c r="BZ38" s="13">
        <v>160</v>
      </c>
      <c r="CA38" s="13">
        <v>119</v>
      </c>
      <c r="CB38" s="13">
        <v>102</v>
      </c>
      <c r="CC38" s="13">
        <v>65</v>
      </c>
      <c r="CD38" s="13">
        <v>37</v>
      </c>
      <c r="CE38" s="13">
        <v>17</v>
      </c>
      <c r="CF38" s="13">
        <v>7</v>
      </c>
      <c r="CG38" s="13">
        <v>3</v>
      </c>
      <c r="CH38" s="13">
        <v>0</v>
      </c>
      <c r="CI38">
        <v>350</v>
      </c>
      <c r="CJ38">
        <v>65</v>
      </c>
      <c r="CK38">
        <v>10</v>
      </c>
      <c r="CL38" s="14">
        <v>6267</v>
      </c>
      <c r="CM38" s="14">
        <v>53</v>
      </c>
      <c r="CN38" s="14">
        <v>62</v>
      </c>
      <c r="CO38" s="14">
        <v>54</v>
      </c>
      <c r="CP38" s="14">
        <v>44</v>
      </c>
      <c r="CQ38" s="14">
        <v>49</v>
      </c>
      <c r="CR38" s="14">
        <v>57</v>
      </c>
      <c r="CS38" s="14">
        <v>59</v>
      </c>
      <c r="CT38" s="14">
        <v>50</v>
      </c>
      <c r="CU38" s="14">
        <v>45</v>
      </c>
      <c r="CV38" s="14">
        <v>73</v>
      </c>
      <c r="CW38" s="14">
        <v>69</v>
      </c>
      <c r="CX38" s="14">
        <v>66</v>
      </c>
      <c r="CY38" s="14">
        <v>77</v>
      </c>
      <c r="CZ38" s="14">
        <v>61</v>
      </c>
      <c r="DA38" s="14">
        <v>79</v>
      </c>
      <c r="DB38" s="14">
        <v>79</v>
      </c>
      <c r="DC38" s="14">
        <v>85</v>
      </c>
      <c r="DD38" s="14">
        <v>88</v>
      </c>
      <c r="DE38" s="14">
        <v>108</v>
      </c>
      <c r="DF38" s="14">
        <v>117</v>
      </c>
      <c r="DG38" s="14">
        <v>116</v>
      </c>
      <c r="DH38" s="14">
        <v>152</v>
      </c>
      <c r="DI38" s="14">
        <v>140</v>
      </c>
      <c r="DJ38" s="14">
        <v>116</v>
      </c>
      <c r="DK38" s="14">
        <v>147</v>
      </c>
      <c r="DL38" s="14">
        <v>644</v>
      </c>
      <c r="DM38" s="14">
        <v>457</v>
      </c>
      <c r="DN38" s="14">
        <v>477</v>
      </c>
      <c r="DO38" s="14">
        <v>467</v>
      </c>
      <c r="DP38" s="14">
        <v>471</v>
      </c>
      <c r="DQ38" s="14">
        <v>411</v>
      </c>
      <c r="DR38" s="14">
        <v>324</v>
      </c>
      <c r="DS38" s="14">
        <v>302</v>
      </c>
      <c r="DT38" s="14">
        <v>182</v>
      </c>
      <c r="DU38" s="14">
        <v>164</v>
      </c>
      <c r="DV38" s="14">
        <v>139</v>
      </c>
      <c r="DW38" s="14">
        <v>92</v>
      </c>
      <c r="DX38" s="14">
        <v>57</v>
      </c>
      <c r="DY38" s="14">
        <v>23</v>
      </c>
      <c r="DZ38" s="14">
        <v>9</v>
      </c>
      <c r="EA38" s="14">
        <v>1</v>
      </c>
      <c r="EB38">
        <v>668</v>
      </c>
      <c r="EC38">
        <v>182</v>
      </c>
      <c r="ED38">
        <v>33</v>
      </c>
      <c r="EE38">
        <v>352</v>
      </c>
      <c r="EF38">
        <v>3664</v>
      </c>
      <c r="EG38">
        <v>735</v>
      </c>
    </row>
    <row r="39" spans="1:137" ht="12.75">
      <c r="A39" t="s">
        <v>202</v>
      </c>
      <c r="B39" s="12">
        <v>2</v>
      </c>
      <c r="C39">
        <v>3507</v>
      </c>
      <c r="D39">
        <v>47</v>
      </c>
      <c r="E39">
        <v>52</v>
      </c>
      <c r="F39">
        <v>40</v>
      </c>
      <c r="G39">
        <v>52</v>
      </c>
      <c r="H39">
        <v>39</v>
      </c>
      <c r="I39">
        <v>50</v>
      </c>
      <c r="J39">
        <v>41</v>
      </c>
      <c r="K39">
        <v>27</v>
      </c>
      <c r="L39">
        <v>46</v>
      </c>
      <c r="M39">
        <v>41</v>
      </c>
      <c r="N39">
        <v>56</v>
      </c>
      <c r="O39">
        <v>45</v>
      </c>
      <c r="P39">
        <v>53</v>
      </c>
      <c r="Q39">
        <v>44</v>
      </c>
      <c r="R39">
        <v>46</v>
      </c>
      <c r="S39">
        <v>69</v>
      </c>
      <c r="T39">
        <v>46</v>
      </c>
      <c r="U39">
        <v>50</v>
      </c>
      <c r="V39">
        <v>58</v>
      </c>
      <c r="W39">
        <v>52</v>
      </c>
      <c r="X39">
        <v>66</v>
      </c>
      <c r="Y39">
        <v>62</v>
      </c>
      <c r="Z39">
        <v>56</v>
      </c>
      <c r="AA39">
        <v>72</v>
      </c>
      <c r="AB39">
        <v>80</v>
      </c>
      <c r="AC39">
        <v>335</v>
      </c>
      <c r="AD39">
        <v>305</v>
      </c>
      <c r="AE39">
        <v>302</v>
      </c>
      <c r="AF39">
        <v>257</v>
      </c>
      <c r="AG39">
        <v>267</v>
      </c>
      <c r="AH39">
        <v>231</v>
      </c>
      <c r="AI39">
        <v>172</v>
      </c>
      <c r="AJ39">
        <v>148</v>
      </c>
      <c r="AK39">
        <v>76</v>
      </c>
      <c r="AL39">
        <v>57</v>
      </c>
      <c r="AM39">
        <v>34</v>
      </c>
      <c r="AN39">
        <v>16</v>
      </c>
      <c r="AO39">
        <v>18</v>
      </c>
      <c r="AP39">
        <v>2</v>
      </c>
      <c r="AQ39">
        <v>0</v>
      </c>
      <c r="AR39">
        <v>0</v>
      </c>
      <c r="AS39" s="13">
        <v>1624</v>
      </c>
      <c r="AT39" s="13">
        <v>24</v>
      </c>
      <c r="AU39" s="13">
        <v>29</v>
      </c>
      <c r="AV39" s="13">
        <v>24</v>
      </c>
      <c r="AW39" s="13">
        <v>22</v>
      </c>
      <c r="AX39" s="13">
        <v>20</v>
      </c>
      <c r="AY39" s="13">
        <v>27</v>
      </c>
      <c r="AZ39" s="13">
        <v>18</v>
      </c>
      <c r="BA39" s="13">
        <v>12</v>
      </c>
      <c r="BB39" s="13">
        <v>25</v>
      </c>
      <c r="BC39" s="13">
        <v>19</v>
      </c>
      <c r="BD39" s="13">
        <v>28</v>
      </c>
      <c r="BE39" s="13">
        <v>24</v>
      </c>
      <c r="BF39" s="13">
        <v>30</v>
      </c>
      <c r="BG39" s="13">
        <v>20</v>
      </c>
      <c r="BH39" s="13">
        <v>22</v>
      </c>
      <c r="BI39" s="13">
        <v>42</v>
      </c>
      <c r="BJ39" s="13">
        <v>23</v>
      </c>
      <c r="BK39" s="13">
        <v>28</v>
      </c>
      <c r="BL39" s="13">
        <v>27</v>
      </c>
      <c r="BM39" s="13">
        <v>26</v>
      </c>
      <c r="BN39" s="13">
        <v>31</v>
      </c>
      <c r="BO39" s="13">
        <v>29</v>
      </c>
      <c r="BP39" s="13">
        <v>23</v>
      </c>
      <c r="BQ39" s="13">
        <v>33</v>
      </c>
      <c r="BR39" s="13">
        <v>32</v>
      </c>
      <c r="BS39" s="13">
        <v>147</v>
      </c>
      <c r="BT39" s="13">
        <v>120</v>
      </c>
      <c r="BU39" s="13">
        <v>114</v>
      </c>
      <c r="BV39" s="13">
        <v>118</v>
      </c>
      <c r="BW39" s="13">
        <v>120</v>
      </c>
      <c r="BX39" s="13">
        <v>107</v>
      </c>
      <c r="BY39" s="13">
        <v>82</v>
      </c>
      <c r="BZ39" s="13">
        <v>82</v>
      </c>
      <c r="CA39" s="13">
        <v>42</v>
      </c>
      <c r="CB39" s="13">
        <v>25</v>
      </c>
      <c r="CC39" s="13">
        <v>18</v>
      </c>
      <c r="CD39" s="13">
        <v>5</v>
      </c>
      <c r="CE39" s="13">
        <v>6</v>
      </c>
      <c r="CF39" s="13">
        <v>1</v>
      </c>
      <c r="CG39" s="13">
        <v>0</v>
      </c>
      <c r="CH39" s="13">
        <v>0</v>
      </c>
      <c r="CI39">
        <v>97</v>
      </c>
      <c r="CJ39">
        <v>12</v>
      </c>
      <c r="CK39">
        <v>1</v>
      </c>
      <c r="CL39" s="14">
        <v>1883</v>
      </c>
      <c r="CM39" s="14">
        <v>23</v>
      </c>
      <c r="CN39" s="14">
        <v>23</v>
      </c>
      <c r="CO39" s="14">
        <v>16</v>
      </c>
      <c r="CP39" s="14">
        <v>30</v>
      </c>
      <c r="CQ39" s="14">
        <v>19</v>
      </c>
      <c r="CR39" s="14">
        <v>23</v>
      </c>
      <c r="CS39" s="14">
        <v>23</v>
      </c>
      <c r="CT39" s="14">
        <v>15</v>
      </c>
      <c r="CU39" s="14">
        <v>21</v>
      </c>
      <c r="CV39" s="14">
        <v>22</v>
      </c>
      <c r="CW39" s="14">
        <v>28</v>
      </c>
      <c r="CX39" s="14">
        <v>21</v>
      </c>
      <c r="CY39" s="14">
        <v>23</v>
      </c>
      <c r="CZ39" s="14">
        <v>24</v>
      </c>
      <c r="DA39" s="14">
        <v>24</v>
      </c>
      <c r="DB39" s="14">
        <v>27</v>
      </c>
      <c r="DC39" s="14">
        <v>23</v>
      </c>
      <c r="DD39" s="14">
        <v>22</v>
      </c>
      <c r="DE39" s="14">
        <v>31</v>
      </c>
      <c r="DF39" s="14">
        <v>26</v>
      </c>
      <c r="DG39" s="14">
        <v>34</v>
      </c>
      <c r="DH39" s="14">
        <v>33</v>
      </c>
      <c r="DI39" s="14">
        <v>33</v>
      </c>
      <c r="DJ39" s="14">
        <v>39</v>
      </c>
      <c r="DK39" s="14">
        <v>48</v>
      </c>
      <c r="DL39" s="14">
        <v>188</v>
      </c>
      <c r="DM39" s="14">
        <v>185</v>
      </c>
      <c r="DN39" s="14">
        <v>187</v>
      </c>
      <c r="DO39" s="14">
        <v>139</v>
      </c>
      <c r="DP39" s="14">
        <v>148</v>
      </c>
      <c r="DQ39" s="14">
        <v>124</v>
      </c>
      <c r="DR39" s="14">
        <v>90</v>
      </c>
      <c r="DS39" s="14">
        <v>66</v>
      </c>
      <c r="DT39" s="14">
        <v>34</v>
      </c>
      <c r="DU39" s="14">
        <v>32</v>
      </c>
      <c r="DV39" s="14">
        <v>17</v>
      </c>
      <c r="DW39" s="14">
        <v>10</v>
      </c>
      <c r="DX39" s="14">
        <v>11</v>
      </c>
      <c r="DY39" s="14">
        <v>1</v>
      </c>
      <c r="DZ39" s="14">
        <v>0</v>
      </c>
      <c r="EA39" s="14">
        <v>0</v>
      </c>
      <c r="EB39">
        <v>106</v>
      </c>
      <c r="EC39">
        <v>23</v>
      </c>
      <c r="ED39">
        <v>1</v>
      </c>
      <c r="EE39">
        <v>120</v>
      </c>
      <c r="EF39">
        <v>1165</v>
      </c>
      <c r="EG39">
        <v>213</v>
      </c>
    </row>
    <row r="40" spans="1:137" ht="12.75">
      <c r="A40" t="s">
        <v>203</v>
      </c>
      <c r="B40" s="12">
        <v>4</v>
      </c>
      <c r="C40">
        <v>11440</v>
      </c>
      <c r="D40">
        <v>137</v>
      </c>
      <c r="E40">
        <v>131</v>
      </c>
      <c r="F40">
        <v>157</v>
      </c>
      <c r="G40">
        <v>130</v>
      </c>
      <c r="H40">
        <v>145</v>
      </c>
      <c r="I40">
        <v>139</v>
      </c>
      <c r="J40">
        <v>139</v>
      </c>
      <c r="K40">
        <v>153</v>
      </c>
      <c r="L40">
        <v>133</v>
      </c>
      <c r="M40">
        <v>150</v>
      </c>
      <c r="N40">
        <v>164</v>
      </c>
      <c r="O40">
        <v>165</v>
      </c>
      <c r="P40">
        <v>183</v>
      </c>
      <c r="Q40">
        <v>162</v>
      </c>
      <c r="R40">
        <v>178</v>
      </c>
      <c r="S40">
        <v>172</v>
      </c>
      <c r="T40">
        <v>174</v>
      </c>
      <c r="U40">
        <v>221</v>
      </c>
      <c r="V40">
        <v>217</v>
      </c>
      <c r="W40">
        <v>189</v>
      </c>
      <c r="X40">
        <v>200</v>
      </c>
      <c r="Y40">
        <v>231</v>
      </c>
      <c r="Z40">
        <v>236</v>
      </c>
      <c r="AA40">
        <v>232</v>
      </c>
      <c r="AB40">
        <v>243</v>
      </c>
      <c r="AC40">
        <v>1126</v>
      </c>
      <c r="AD40">
        <v>976</v>
      </c>
      <c r="AE40">
        <v>833</v>
      </c>
      <c r="AF40">
        <v>824</v>
      </c>
      <c r="AG40">
        <v>816</v>
      </c>
      <c r="AH40">
        <v>619</v>
      </c>
      <c r="AI40">
        <v>466</v>
      </c>
      <c r="AJ40">
        <v>420</v>
      </c>
      <c r="AK40">
        <v>304</v>
      </c>
      <c r="AL40">
        <v>255</v>
      </c>
      <c r="AM40">
        <v>196</v>
      </c>
      <c r="AN40">
        <v>116</v>
      </c>
      <c r="AO40">
        <v>68</v>
      </c>
      <c r="AP40">
        <v>30</v>
      </c>
      <c r="AQ40">
        <v>4</v>
      </c>
      <c r="AR40">
        <v>3</v>
      </c>
      <c r="AS40" s="13">
        <v>5244</v>
      </c>
      <c r="AT40" s="13">
        <v>65</v>
      </c>
      <c r="AU40" s="13">
        <v>59</v>
      </c>
      <c r="AV40" s="13">
        <v>72</v>
      </c>
      <c r="AW40" s="13">
        <v>62</v>
      </c>
      <c r="AX40" s="13">
        <v>83</v>
      </c>
      <c r="AY40" s="13">
        <v>74</v>
      </c>
      <c r="AZ40" s="13">
        <v>74</v>
      </c>
      <c r="BA40" s="13">
        <v>63</v>
      </c>
      <c r="BB40" s="13">
        <v>68</v>
      </c>
      <c r="BC40" s="13">
        <v>77</v>
      </c>
      <c r="BD40" s="13">
        <v>87</v>
      </c>
      <c r="BE40" s="13">
        <v>79</v>
      </c>
      <c r="BF40" s="13">
        <v>94</v>
      </c>
      <c r="BG40" s="13">
        <v>86</v>
      </c>
      <c r="BH40" s="13">
        <v>78</v>
      </c>
      <c r="BI40" s="13">
        <v>83</v>
      </c>
      <c r="BJ40" s="13">
        <v>81</v>
      </c>
      <c r="BK40" s="13">
        <v>105</v>
      </c>
      <c r="BL40" s="13">
        <v>101</v>
      </c>
      <c r="BM40" s="13">
        <v>92</v>
      </c>
      <c r="BN40" s="13">
        <v>95</v>
      </c>
      <c r="BO40" s="13">
        <v>115</v>
      </c>
      <c r="BP40" s="13">
        <v>108</v>
      </c>
      <c r="BQ40" s="13">
        <v>113</v>
      </c>
      <c r="BR40" s="13">
        <v>113</v>
      </c>
      <c r="BS40" s="13">
        <v>540</v>
      </c>
      <c r="BT40" s="13">
        <v>473</v>
      </c>
      <c r="BU40" s="13">
        <v>399</v>
      </c>
      <c r="BV40" s="13">
        <v>388</v>
      </c>
      <c r="BW40" s="13">
        <v>374</v>
      </c>
      <c r="BX40" s="13">
        <v>253</v>
      </c>
      <c r="BY40" s="13">
        <v>194</v>
      </c>
      <c r="BZ40" s="13">
        <v>158</v>
      </c>
      <c r="CA40" s="13">
        <v>114</v>
      </c>
      <c r="CB40" s="13">
        <v>92</v>
      </c>
      <c r="CC40" s="13">
        <v>66</v>
      </c>
      <c r="CD40" s="13">
        <v>36</v>
      </c>
      <c r="CE40" s="13">
        <v>23</v>
      </c>
      <c r="CF40" s="13">
        <v>6</v>
      </c>
      <c r="CG40" s="13">
        <v>0</v>
      </c>
      <c r="CH40" s="13">
        <v>0</v>
      </c>
      <c r="CI40">
        <v>337</v>
      </c>
      <c r="CJ40">
        <v>66</v>
      </c>
      <c r="CK40">
        <v>6</v>
      </c>
      <c r="CL40" s="14">
        <v>6196</v>
      </c>
      <c r="CM40" s="14">
        <v>73</v>
      </c>
      <c r="CN40" s="14">
        <v>72</v>
      </c>
      <c r="CO40" s="14">
        <v>85</v>
      </c>
      <c r="CP40" s="14">
        <v>68</v>
      </c>
      <c r="CQ40" s="14">
        <v>61</v>
      </c>
      <c r="CR40" s="14">
        <v>66</v>
      </c>
      <c r="CS40" s="14">
        <v>66</v>
      </c>
      <c r="CT40" s="14">
        <v>89</v>
      </c>
      <c r="CU40" s="14">
        <v>66</v>
      </c>
      <c r="CV40" s="14">
        <v>73</v>
      </c>
      <c r="CW40" s="14">
        <v>77</v>
      </c>
      <c r="CX40" s="14">
        <v>86</v>
      </c>
      <c r="CY40" s="14">
        <v>89</v>
      </c>
      <c r="CZ40" s="14">
        <v>76</v>
      </c>
      <c r="DA40" s="14">
        <v>100</v>
      </c>
      <c r="DB40" s="14">
        <v>88</v>
      </c>
      <c r="DC40" s="14">
        <v>93</v>
      </c>
      <c r="DD40" s="14">
        <v>116</v>
      </c>
      <c r="DE40" s="14">
        <v>117</v>
      </c>
      <c r="DF40" s="14">
        <v>98</v>
      </c>
      <c r="DG40" s="14">
        <v>105</v>
      </c>
      <c r="DH40" s="14">
        <v>116</v>
      </c>
      <c r="DI40" s="14">
        <v>128</v>
      </c>
      <c r="DJ40" s="14">
        <v>119</v>
      </c>
      <c r="DK40" s="14">
        <v>130</v>
      </c>
      <c r="DL40" s="14">
        <v>586</v>
      </c>
      <c r="DM40" s="14">
        <v>503</v>
      </c>
      <c r="DN40" s="14">
        <v>435</v>
      </c>
      <c r="DO40" s="14">
        <v>436</v>
      </c>
      <c r="DP40" s="14">
        <v>442</v>
      </c>
      <c r="DQ40" s="14">
        <v>366</v>
      </c>
      <c r="DR40" s="14">
        <v>273</v>
      </c>
      <c r="DS40" s="14">
        <v>262</v>
      </c>
      <c r="DT40" s="14">
        <v>189</v>
      </c>
      <c r="DU40" s="14">
        <v>163</v>
      </c>
      <c r="DV40" s="14">
        <v>130</v>
      </c>
      <c r="DW40" s="14">
        <v>79</v>
      </c>
      <c r="DX40" s="14">
        <v>45</v>
      </c>
      <c r="DY40" s="14">
        <v>24</v>
      </c>
      <c r="DZ40" s="14">
        <v>4</v>
      </c>
      <c r="EA40" s="14">
        <v>3</v>
      </c>
      <c r="EB40">
        <v>638</v>
      </c>
      <c r="EC40">
        <v>155</v>
      </c>
      <c r="ED40">
        <v>31</v>
      </c>
      <c r="EE40">
        <v>429</v>
      </c>
      <c r="EF40">
        <v>3510</v>
      </c>
      <c r="EG40">
        <v>639</v>
      </c>
    </row>
    <row r="41" spans="1:137" ht="12.75">
      <c r="A41" t="s">
        <v>204</v>
      </c>
      <c r="B41" s="12">
        <v>4</v>
      </c>
      <c r="C41">
        <v>5866</v>
      </c>
      <c r="D41">
        <v>89</v>
      </c>
      <c r="E41">
        <v>97</v>
      </c>
      <c r="F41">
        <v>83</v>
      </c>
      <c r="G41">
        <v>99</v>
      </c>
      <c r="H41">
        <v>86</v>
      </c>
      <c r="I41">
        <v>111</v>
      </c>
      <c r="J41">
        <v>108</v>
      </c>
      <c r="K41">
        <v>91</v>
      </c>
      <c r="L41">
        <v>80</v>
      </c>
      <c r="M41">
        <v>100</v>
      </c>
      <c r="N41">
        <v>107</v>
      </c>
      <c r="O41">
        <v>113</v>
      </c>
      <c r="P41">
        <v>96</v>
      </c>
      <c r="Q41">
        <v>95</v>
      </c>
      <c r="R41">
        <v>106</v>
      </c>
      <c r="S41">
        <v>98</v>
      </c>
      <c r="T41">
        <v>106</v>
      </c>
      <c r="U41">
        <v>113</v>
      </c>
      <c r="V41">
        <v>101</v>
      </c>
      <c r="W41">
        <v>93</v>
      </c>
      <c r="X41">
        <v>104</v>
      </c>
      <c r="Y41">
        <v>116</v>
      </c>
      <c r="Z41">
        <v>122</v>
      </c>
      <c r="AA41">
        <v>127</v>
      </c>
      <c r="AB41">
        <v>151</v>
      </c>
      <c r="AC41">
        <v>721</v>
      </c>
      <c r="AD41">
        <v>655</v>
      </c>
      <c r="AE41">
        <v>483</v>
      </c>
      <c r="AF41">
        <v>452</v>
      </c>
      <c r="AG41">
        <v>333</v>
      </c>
      <c r="AH41">
        <v>234</v>
      </c>
      <c r="AI41">
        <v>153</v>
      </c>
      <c r="AJ41">
        <v>87</v>
      </c>
      <c r="AK41">
        <v>58</v>
      </c>
      <c r="AL41">
        <v>40</v>
      </c>
      <c r="AM41">
        <v>22</v>
      </c>
      <c r="AN41">
        <v>17</v>
      </c>
      <c r="AO41">
        <v>12</v>
      </c>
      <c r="AP41">
        <v>6</v>
      </c>
      <c r="AQ41">
        <v>1</v>
      </c>
      <c r="AR41">
        <v>0</v>
      </c>
      <c r="AS41" s="13">
        <v>2929</v>
      </c>
      <c r="AT41" s="13">
        <v>46</v>
      </c>
      <c r="AU41" s="13">
        <v>53</v>
      </c>
      <c r="AV41" s="13">
        <v>50</v>
      </c>
      <c r="AW41" s="13">
        <v>54</v>
      </c>
      <c r="AX41" s="13">
        <v>47</v>
      </c>
      <c r="AY41" s="13">
        <v>59</v>
      </c>
      <c r="AZ41" s="13">
        <v>51</v>
      </c>
      <c r="BA41" s="13">
        <v>43</v>
      </c>
      <c r="BB41" s="13">
        <v>41</v>
      </c>
      <c r="BC41" s="13">
        <v>48</v>
      </c>
      <c r="BD41" s="13">
        <v>50</v>
      </c>
      <c r="BE41" s="13">
        <v>56</v>
      </c>
      <c r="BF41" s="13">
        <v>43</v>
      </c>
      <c r="BG41" s="13">
        <v>45</v>
      </c>
      <c r="BH41" s="13">
        <v>53</v>
      </c>
      <c r="BI41" s="13">
        <v>53</v>
      </c>
      <c r="BJ41" s="13">
        <v>53</v>
      </c>
      <c r="BK41" s="13">
        <v>61</v>
      </c>
      <c r="BL41" s="13">
        <v>42</v>
      </c>
      <c r="BM41" s="13">
        <v>42</v>
      </c>
      <c r="BN41" s="13">
        <v>42</v>
      </c>
      <c r="BO41" s="13">
        <v>50</v>
      </c>
      <c r="BP41" s="13">
        <v>58</v>
      </c>
      <c r="BQ41" s="13">
        <v>65</v>
      </c>
      <c r="BR41" s="13">
        <v>66</v>
      </c>
      <c r="BS41" s="13">
        <v>391</v>
      </c>
      <c r="BT41" s="13">
        <v>354</v>
      </c>
      <c r="BU41" s="13">
        <v>232</v>
      </c>
      <c r="BV41" s="13">
        <v>242</v>
      </c>
      <c r="BW41" s="13">
        <v>157</v>
      </c>
      <c r="BX41" s="13">
        <v>111</v>
      </c>
      <c r="BY41" s="13">
        <v>79</v>
      </c>
      <c r="BZ41" s="13">
        <v>35</v>
      </c>
      <c r="CA41" s="13">
        <v>23</v>
      </c>
      <c r="CB41" s="13">
        <v>15</v>
      </c>
      <c r="CC41" s="13">
        <v>10</v>
      </c>
      <c r="CD41" s="13">
        <v>6</v>
      </c>
      <c r="CE41" s="13">
        <v>2</v>
      </c>
      <c r="CF41" s="13">
        <v>2</v>
      </c>
      <c r="CG41" s="13">
        <v>0</v>
      </c>
      <c r="CH41" s="13">
        <v>0</v>
      </c>
      <c r="CI41">
        <v>58</v>
      </c>
      <c r="CJ41">
        <v>10</v>
      </c>
      <c r="CK41">
        <v>2</v>
      </c>
      <c r="CL41" s="14">
        <v>2937</v>
      </c>
      <c r="CM41" s="14">
        <v>44</v>
      </c>
      <c r="CN41" s="14">
        <v>44</v>
      </c>
      <c r="CO41" s="14">
        <v>33</v>
      </c>
      <c r="CP41" s="14">
        <v>45</v>
      </c>
      <c r="CQ41" s="14">
        <v>40</v>
      </c>
      <c r="CR41" s="14">
        <v>52</v>
      </c>
      <c r="CS41" s="14">
        <v>57</v>
      </c>
      <c r="CT41" s="14">
        <v>48</v>
      </c>
      <c r="CU41" s="14">
        <v>40</v>
      </c>
      <c r="CV41" s="14">
        <v>52</v>
      </c>
      <c r="CW41" s="14">
        <v>57</v>
      </c>
      <c r="CX41" s="14">
        <v>57</v>
      </c>
      <c r="CY41" s="14">
        <v>53</v>
      </c>
      <c r="CZ41" s="14">
        <v>50</v>
      </c>
      <c r="DA41" s="14">
        <v>53</v>
      </c>
      <c r="DB41" s="14">
        <v>45</v>
      </c>
      <c r="DC41" s="14">
        <v>53</v>
      </c>
      <c r="DD41" s="14">
        <v>52</v>
      </c>
      <c r="DE41" s="14">
        <v>59</v>
      </c>
      <c r="DF41" s="14">
        <v>51</v>
      </c>
      <c r="DG41" s="14">
        <v>62</v>
      </c>
      <c r="DH41" s="14">
        <v>66</v>
      </c>
      <c r="DI41" s="14">
        <v>63</v>
      </c>
      <c r="DJ41" s="14">
        <v>62</v>
      </c>
      <c r="DK41" s="14">
        <v>85</v>
      </c>
      <c r="DL41" s="14">
        <v>330</v>
      </c>
      <c r="DM41" s="14">
        <v>301</v>
      </c>
      <c r="DN41" s="14">
        <v>251</v>
      </c>
      <c r="DO41" s="14">
        <v>209</v>
      </c>
      <c r="DP41" s="14">
        <v>176</v>
      </c>
      <c r="DQ41" s="14">
        <v>123</v>
      </c>
      <c r="DR41" s="14">
        <v>74</v>
      </c>
      <c r="DS41" s="14">
        <v>52</v>
      </c>
      <c r="DT41" s="14">
        <v>35</v>
      </c>
      <c r="DU41" s="14">
        <v>25</v>
      </c>
      <c r="DV41" s="14">
        <v>11</v>
      </c>
      <c r="DW41" s="14">
        <v>10</v>
      </c>
      <c r="DX41" s="14">
        <v>10</v>
      </c>
      <c r="DY41" s="14">
        <v>4</v>
      </c>
      <c r="DZ41" s="14">
        <v>1</v>
      </c>
      <c r="EA41" s="14">
        <v>0</v>
      </c>
      <c r="EB41">
        <v>98</v>
      </c>
      <c r="EC41">
        <v>26</v>
      </c>
      <c r="ED41">
        <v>5</v>
      </c>
      <c r="EE41">
        <v>271</v>
      </c>
      <c r="EF41">
        <v>1866</v>
      </c>
      <c r="EG41">
        <v>197</v>
      </c>
    </row>
    <row r="42" spans="1:137" ht="12.75">
      <c r="A42" t="s">
        <v>205</v>
      </c>
      <c r="B42" s="12">
        <v>6</v>
      </c>
      <c r="C42">
        <v>12604</v>
      </c>
      <c r="D42">
        <v>160</v>
      </c>
      <c r="E42">
        <v>138</v>
      </c>
      <c r="F42">
        <v>172</v>
      </c>
      <c r="G42">
        <v>151</v>
      </c>
      <c r="H42">
        <v>180</v>
      </c>
      <c r="I42">
        <v>168</v>
      </c>
      <c r="J42">
        <v>205</v>
      </c>
      <c r="K42">
        <v>178</v>
      </c>
      <c r="L42">
        <v>178</v>
      </c>
      <c r="M42">
        <v>187</v>
      </c>
      <c r="N42">
        <v>216</v>
      </c>
      <c r="O42">
        <v>216</v>
      </c>
      <c r="P42">
        <v>218</v>
      </c>
      <c r="Q42">
        <v>242</v>
      </c>
      <c r="R42">
        <v>250</v>
      </c>
      <c r="S42">
        <v>286</v>
      </c>
      <c r="T42">
        <v>228</v>
      </c>
      <c r="U42">
        <v>222</v>
      </c>
      <c r="V42">
        <v>271</v>
      </c>
      <c r="W42">
        <v>221</v>
      </c>
      <c r="X42">
        <v>249</v>
      </c>
      <c r="Y42">
        <v>262</v>
      </c>
      <c r="Z42">
        <v>295</v>
      </c>
      <c r="AA42">
        <v>270</v>
      </c>
      <c r="AB42">
        <v>288</v>
      </c>
      <c r="AC42">
        <v>1251</v>
      </c>
      <c r="AD42">
        <v>1005</v>
      </c>
      <c r="AE42">
        <v>904</v>
      </c>
      <c r="AF42">
        <v>919</v>
      </c>
      <c r="AG42">
        <v>793</v>
      </c>
      <c r="AH42">
        <v>625</v>
      </c>
      <c r="AI42">
        <v>470</v>
      </c>
      <c r="AJ42">
        <v>395</v>
      </c>
      <c r="AK42">
        <v>242</v>
      </c>
      <c r="AL42">
        <v>203</v>
      </c>
      <c r="AM42">
        <v>170</v>
      </c>
      <c r="AN42">
        <v>102</v>
      </c>
      <c r="AO42">
        <v>42</v>
      </c>
      <c r="AP42">
        <v>17</v>
      </c>
      <c r="AQ42">
        <v>8</v>
      </c>
      <c r="AR42">
        <v>6</v>
      </c>
      <c r="AS42" s="13">
        <v>5981</v>
      </c>
      <c r="AT42" s="13">
        <v>71</v>
      </c>
      <c r="AU42" s="13">
        <v>63</v>
      </c>
      <c r="AV42" s="13">
        <v>91</v>
      </c>
      <c r="AW42" s="13">
        <v>81</v>
      </c>
      <c r="AX42" s="13">
        <v>88</v>
      </c>
      <c r="AY42" s="13">
        <v>91</v>
      </c>
      <c r="AZ42" s="13">
        <v>100</v>
      </c>
      <c r="BA42" s="13">
        <v>88</v>
      </c>
      <c r="BB42" s="13">
        <v>91</v>
      </c>
      <c r="BC42" s="13">
        <v>101</v>
      </c>
      <c r="BD42" s="13">
        <v>93</v>
      </c>
      <c r="BE42" s="13">
        <v>103</v>
      </c>
      <c r="BF42" s="13">
        <v>102</v>
      </c>
      <c r="BG42" s="13">
        <v>109</v>
      </c>
      <c r="BH42" s="13">
        <v>120</v>
      </c>
      <c r="BI42" s="13">
        <v>143</v>
      </c>
      <c r="BJ42" s="13">
        <v>121</v>
      </c>
      <c r="BK42" s="13">
        <v>113</v>
      </c>
      <c r="BL42" s="13">
        <v>128</v>
      </c>
      <c r="BM42" s="13">
        <v>97</v>
      </c>
      <c r="BN42" s="13">
        <v>142</v>
      </c>
      <c r="BO42" s="13">
        <v>139</v>
      </c>
      <c r="BP42" s="13">
        <v>156</v>
      </c>
      <c r="BQ42" s="13">
        <v>136</v>
      </c>
      <c r="BR42" s="13">
        <v>155</v>
      </c>
      <c r="BS42" s="13">
        <v>606</v>
      </c>
      <c r="BT42" s="13">
        <v>481</v>
      </c>
      <c r="BU42" s="13">
        <v>426</v>
      </c>
      <c r="BV42" s="13">
        <v>429</v>
      </c>
      <c r="BW42" s="13">
        <v>353</v>
      </c>
      <c r="BX42" s="13">
        <v>282</v>
      </c>
      <c r="BY42" s="13">
        <v>194</v>
      </c>
      <c r="BZ42" s="13">
        <v>186</v>
      </c>
      <c r="CA42" s="13">
        <v>103</v>
      </c>
      <c r="CB42" s="13">
        <v>79</v>
      </c>
      <c r="CC42" s="13">
        <v>59</v>
      </c>
      <c r="CD42" s="13">
        <v>37</v>
      </c>
      <c r="CE42" s="13">
        <v>17</v>
      </c>
      <c r="CF42" s="13">
        <v>3</v>
      </c>
      <c r="CG42" s="13">
        <v>3</v>
      </c>
      <c r="CH42" s="13">
        <v>2</v>
      </c>
      <c r="CI42">
        <v>304</v>
      </c>
      <c r="CJ42">
        <v>62</v>
      </c>
      <c r="CK42">
        <v>8</v>
      </c>
      <c r="CL42" s="14">
        <v>6623</v>
      </c>
      <c r="CM42" s="14">
        <v>90</v>
      </c>
      <c r="CN42" s="14">
        <v>75</v>
      </c>
      <c r="CO42" s="14">
        <v>81</v>
      </c>
      <c r="CP42" s="14">
        <v>70</v>
      </c>
      <c r="CQ42" s="14">
        <v>92</v>
      </c>
      <c r="CR42" s="14">
        <v>77</v>
      </c>
      <c r="CS42" s="14">
        <v>105</v>
      </c>
      <c r="CT42" s="14">
        <v>90</v>
      </c>
      <c r="CU42" s="14">
        <v>87</v>
      </c>
      <c r="CV42" s="14">
        <v>86</v>
      </c>
      <c r="CW42" s="14">
        <v>124</v>
      </c>
      <c r="CX42" s="14">
        <v>113</v>
      </c>
      <c r="CY42" s="14">
        <v>116</v>
      </c>
      <c r="CZ42" s="14">
        <v>133</v>
      </c>
      <c r="DA42" s="14">
        <v>130</v>
      </c>
      <c r="DB42" s="14">
        <v>144</v>
      </c>
      <c r="DC42" s="14">
        <v>107</v>
      </c>
      <c r="DD42" s="14">
        <v>108</v>
      </c>
      <c r="DE42" s="14">
        <v>143</v>
      </c>
      <c r="DF42" s="14">
        <v>124</v>
      </c>
      <c r="DG42" s="14">
        <v>107</v>
      </c>
      <c r="DH42" s="14">
        <v>123</v>
      </c>
      <c r="DI42" s="14">
        <v>138</v>
      </c>
      <c r="DJ42" s="14">
        <v>133</v>
      </c>
      <c r="DK42" s="14">
        <v>133</v>
      </c>
      <c r="DL42" s="14">
        <v>645</v>
      </c>
      <c r="DM42" s="14">
        <v>525</v>
      </c>
      <c r="DN42" s="14">
        <v>479</v>
      </c>
      <c r="DO42" s="14">
        <v>490</v>
      </c>
      <c r="DP42" s="14">
        <v>440</v>
      </c>
      <c r="DQ42" s="14">
        <v>343</v>
      </c>
      <c r="DR42" s="14">
        <v>277</v>
      </c>
      <c r="DS42" s="14">
        <v>209</v>
      </c>
      <c r="DT42" s="14">
        <v>139</v>
      </c>
      <c r="DU42" s="14">
        <v>124</v>
      </c>
      <c r="DV42" s="14">
        <v>110</v>
      </c>
      <c r="DW42" s="14">
        <v>65</v>
      </c>
      <c r="DX42" s="14">
        <v>25</v>
      </c>
      <c r="DY42" s="14">
        <v>14</v>
      </c>
      <c r="DZ42" s="14">
        <v>5</v>
      </c>
      <c r="EA42" s="14">
        <v>4</v>
      </c>
      <c r="EB42">
        <v>486</v>
      </c>
      <c r="EC42">
        <v>112</v>
      </c>
      <c r="ED42">
        <v>23</v>
      </c>
      <c r="EE42">
        <v>616</v>
      </c>
      <c r="EF42">
        <v>3839</v>
      </c>
      <c r="EG42">
        <v>620</v>
      </c>
    </row>
    <row r="43" spans="1:137" ht="12.75">
      <c r="A43" t="s">
        <v>206</v>
      </c>
      <c r="B43" s="12">
        <v>3</v>
      </c>
      <c r="C43">
        <v>13682</v>
      </c>
      <c r="D43">
        <v>206</v>
      </c>
      <c r="E43">
        <v>205</v>
      </c>
      <c r="F43">
        <v>197</v>
      </c>
      <c r="G43">
        <v>193</v>
      </c>
      <c r="H43">
        <v>177</v>
      </c>
      <c r="I43">
        <v>186</v>
      </c>
      <c r="J43">
        <v>195</v>
      </c>
      <c r="K43">
        <v>196</v>
      </c>
      <c r="L43">
        <v>197</v>
      </c>
      <c r="M43">
        <v>196</v>
      </c>
      <c r="N43">
        <v>219</v>
      </c>
      <c r="O43">
        <v>237</v>
      </c>
      <c r="P43">
        <v>222</v>
      </c>
      <c r="Q43">
        <v>259</v>
      </c>
      <c r="R43">
        <v>231</v>
      </c>
      <c r="S43">
        <v>233</v>
      </c>
      <c r="T43">
        <v>234</v>
      </c>
      <c r="U43">
        <v>271</v>
      </c>
      <c r="V43">
        <v>253</v>
      </c>
      <c r="W43">
        <v>203</v>
      </c>
      <c r="X43">
        <v>247</v>
      </c>
      <c r="Y43">
        <v>271</v>
      </c>
      <c r="Z43">
        <v>287</v>
      </c>
      <c r="AA43">
        <v>281</v>
      </c>
      <c r="AB43">
        <v>318</v>
      </c>
      <c r="AC43">
        <v>1307</v>
      </c>
      <c r="AD43">
        <v>1209</v>
      </c>
      <c r="AE43">
        <v>1044</v>
      </c>
      <c r="AF43">
        <v>981</v>
      </c>
      <c r="AG43">
        <v>887</v>
      </c>
      <c r="AH43">
        <v>668</v>
      </c>
      <c r="AI43">
        <v>546</v>
      </c>
      <c r="AJ43">
        <v>427</v>
      </c>
      <c r="AK43">
        <v>276</v>
      </c>
      <c r="AL43">
        <v>255</v>
      </c>
      <c r="AM43">
        <v>151</v>
      </c>
      <c r="AN43">
        <v>133</v>
      </c>
      <c r="AO43">
        <v>53</v>
      </c>
      <c r="AP43">
        <v>18</v>
      </c>
      <c r="AQ43">
        <v>11</v>
      </c>
      <c r="AR43">
        <v>4</v>
      </c>
      <c r="AS43" s="13">
        <v>6358</v>
      </c>
      <c r="AT43" s="13">
        <v>97</v>
      </c>
      <c r="AU43" s="13">
        <v>119</v>
      </c>
      <c r="AV43" s="13">
        <v>96</v>
      </c>
      <c r="AW43" s="13">
        <v>100</v>
      </c>
      <c r="AX43" s="13">
        <v>96</v>
      </c>
      <c r="AY43" s="13">
        <v>91</v>
      </c>
      <c r="AZ43" s="13">
        <v>91</v>
      </c>
      <c r="BA43" s="13">
        <v>86</v>
      </c>
      <c r="BB43" s="13">
        <v>105</v>
      </c>
      <c r="BC43" s="13">
        <v>92</v>
      </c>
      <c r="BD43" s="13">
        <v>112</v>
      </c>
      <c r="BE43" s="13">
        <v>112</v>
      </c>
      <c r="BF43" s="13">
        <v>103</v>
      </c>
      <c r="BG43" s="13">
        <v>141</v>
      </c>
      <c r="BH43" s="13">
        <v>102</v>
      </c>
      <c r="BI43" s="13">
        <v>121</v>
      </c>
      <c r="BJ43" s="13">
        <v>99</v>
      </c>
      <c r="BK43" s="13">
        <v>130</v>
      </c>
      <c r="BL43" s="13">
        <v>124</v>
      </c>
      <c r="BM43" s="13">
        <v>98</v>
      </c>
      <c r="BN43" s="13">
        <v>122</v>
      </c>
      <c r="BO43" s="13">
        <v>127</v>
      </c>
      <c r="BP43" s="13">
        <v>145</v>
      </c>
      <c r="BQ43" s="13">
        <v>130</v>
      </c>
      <c r="BR43" s="13">
        <v>142</v>
      </c>
      <c r="BS43" s="13">
        <v>640</v>
      </c>
      <c r="BT43" s="13">
        <v>543</v>
      </c>
      <c r="BU43" s="13">
        <v>493</v>
      </c>
      <c r="BV43" s="13">
        <v>454</v>
      </c>
      <c r="BW43" s="13">
        <v>410</v>
      </c>
      <c r="BX43" s="13">
        <v>281</v>
      </c>
      <c r="BY43" s="13">
        <v>246</v>
      </c>
      <c r="BZ43" s="13">
        <v>179</v>
      </c>
      <c r="CA43" s="13">
        <v>105</v>
      </c>
      <c r="CB43" s="13">
        <v>93</v>
      </c>
      <c r="CC43" s="13">
        <v>55</v>
      </c>
      <c r="CD43" s="13">
        <v>48</v>
      </c>
      <c r="CE43" s="13">
        <v>19</v>
      </c>
      <c r="CF43" s="13">
        <v>7</v>
      </c>
      <c r="CG43" s="13">
        <v>4</v>
      </c>
      <c r="CH43" s="13">
        <v>3</v>
      </c>
      <c r="CI43">
        <v>334</v>
      </c>
      <c r="CJ43">
        <v>81</v>
      </c>
      <c r="CK43">
        <v>15</v>
      </c>
      <c r="CL43" s="14">
        <v>7324</v>
      </c>
      <c r="CM43" s="14">
        <v>109</v>
      </c>
      <c r="CN43" s="14">
        <v>86</v>
      </c>
      <c r="CO43" s="14">
        <v>101</v>
      </c>
      <c r="CP43" s="14">
        <v>93</v>
      </c>
      <c r="CQ43" s="14">
        <v>81</v>
      </c>
      <c r="CR43" s="14">
        <v>96</v>
      </c>
      <c r="CS43" s="14">
        <v>104</v>
      </c>
      <c r="CT43" s="14">
        <v>109</v>
      </c>
      <c r="CU43" s="14">
        <v>92</v>
      </c>
      <c r="CV43" s="14">
        <v>104</v>
      </c>
      <c r="CW43" s="14">
        <v>106</v>
      </c>
      <c r="CX43" s="14">
        <v>125</v>
      </c>
      <c r="CY43" s="14">
        <v>119</v>
      </c>
      <c r="CZ43" s="14">
        <v>119</v>
      </c>
      <c r="DA43" s="14">
        <v>129</v>
      </c>
      <c r="DB43" s="14">
        <v>112</v>
      </c>
      <c r="DC43" s="14">
        <v>135</v>
      </c>
      <c r="DD43" s="14">
        <v>140</v>
      </c>
      <c r="DE43" s="14">
        <v>129</v>
      </c>
      <c r="DF43" s="14">
        <v>105</v>
      </c>
      <c r="DG43" s="14">
        <v>125</v>
      </c>
      <c r="DH43" s="14">
        <v>144</v>
      </c>
      <c r="DI43" s="14">
        <v>143</v>
      </c>
      <c r="DJ43" s="14">
        <v>151</v>
      </c>
      <c r="DK43" s="14">
        <v>177</v>
      </c>
      <c r="DL43" s="14">
        <v>667</v>
      </c>
      <c r="DM43" s="14">
        <v>666</v>
      </c>
      <c r="DN43" s="14">
        <v>550</v>
      </c>
      <c r="DO43" s="14">
        <v>528</v>
      </c>
      <c r="DP43" s="14">
        <v>477</v>
      </c>
      <c r="DQ43" s="14">
        <v>387</v>
      </c>
      <c r="DR43" s="14">
        <v>301</v>
      </c>
      <c r="DS43" s="14">
        <v>248</v>
      </c>
      <c r="DT43" s="14">
        <v>171</v>
      </c>
      <c r="DU43" s="14">
        <v>162</v>
      </c>
      <c r="DV43" s="14">
        <v>96</v>
      </c>
      <c r="DW43" s="14">
        <v>85</v>
      </c>
      <c r="DX43" s="14">
        <v>34</v>
      </c>
      <c r="DY43" s="14">
        <v>10</v>
      </c>
      <c r="DZ43" s="14">
        <v>7</v>
      </c>
      <c r="EA43" s="14">
        <v>1</v>
      </c>
      <c r="EB43">
        <v>567</v>
      </c>
      <c r="EC43">
        <v>138</v>
      </c>
      <c r="ED43">
        <v>19</v>
      </c>
      <c r="EE43">
        <v>597</v>
      </c>
      <c r="EF43">
        <v>4249</v>
      </c>
      <c r="EG43">
        <v>688</v>
      </c>
    </row>
    <row r="44" spans="1:137" ht="12.75">
      <c r="A44" t="s">
        <v>207</v>
      </c>
      <c r="B44" s="12">
        <v>6</v>
      </c>
      <c r="C44">
        <v>23112</v>
      </c>
      <c r="D44">
        <v>249</v>
      </c>
      <c r="E44">
        <v>228</v>
      </c>
      <c r="F44">
        <v>237</v>
      </c>
      <c r="G44">
        <v>278</v>
      </c>
      <c r="H44">
        <v>247</v>
      </c>
      <c r="I44">
        <v>273</v>
      </c>
      <c r="J44">
        <v>301</v>
      </c>
      <c r="K44">
        <v>285</v>
      </c>
      <c r="L44">
        <v>291</v>
      </c>
      <c r="M44">
        <v>310</v>
      </c>
      <c r="N44">
        <v>416</v>
      </c>
      <c r="O44">
        <v>392</v>
      </c>
      <c r="P44">
        <v>401</v>
      </c>
      <c r="Q44">
        <v>408</v>
      </c>
      <c r="R44">
        <v>427</v>
      </c>
      <c r="S44">
        <v>411</v>
      </c>
      <c r="T44">
        <v>457</v>
      </c>
      <c r="U44">
        <v>416</v>
      </c>
      <c r="V44">
        <v>426</v>
      </c>
      <c r="W44">
        <v>415</v>
      </c>
      <c r="X44">
        <v>541</v>
      </c>
      <c r="Y44">
        <v>490</v>
      </c>
      <c r="Z44">
        <v>510</v>
      </c>
      <c r="AA44">
        <v>576</v>
      </c>
      <c r="AB44">
        <v>547</v>
      </c>
      <c r="AC44">
        <v>2841</v>
      </c>
      <c r="AD44">
        <v>2260</v>
      </c>
      <c r="AE44">
        <v>1758</v>
      </c>
      <c r="AF44">
        <v>1585</v>
      </c>
      <c r="AG44">
        <v>1503</v>
      </c>
      <c r="AH44">
        <v>1057</v>
      </c>
      <c r="AI44">
        <v>870</v>
      </c>
      <c r="AJ44">
        <v>616</v>
      </c>
      <c r="AK44">
        <v>394</v>
      </c>
      <c r="AL44">
        <v>293</v>
      </c>
      <c r="AM44">
        <v>176</v>
      </c>
      <c r="AN44">
        <v>137</v>
      </c>
      <c r="AO44">
        <v>67</v>
      </c>
      <c r="AP44">
        <v>18</v>
      </c>
      <c r="AQ44">
        <v>4</v>
      </c>
      <c r="AR44">
        <v>1</v>
      </c>
      <c r="AS44" s="13">
        <v>11016</v>
      </c>
      <c r="AT44" s="13">
        <v>131</v>
      </c>
      <c r="AU44" s="13">
        <v>121</v>
      </c>
      <c r="AV44" s="13">
        <v>126</v>
      </c>
      <c r="AW44" s="13">
        <v>118</v>
      </c>
      <c r="AX44" s="13">
        <v>130</v>
      </c>
      <c r="AY44" s="13">
        <v>135</v>
      </c>
      <c r="AZ44" s="13">
        <v>153</v>
      </c>
      <c r="BA44" s="13">
        <v>149</v>
      </c>
      <c r="BB44" s="13">
        <v>161</v>
      </c>
      <c r="BC44" s="13">
        <v>153</v>
      </c>
      <c r="BD44" s="13">
        <v>213</v>
      </c>
      <c r="BE44" s="13">
        <v>189</v>
      </c>
      <c r="BF44" s="13">
        <v>211</v>
      </c>
      <c r="BG44" s="13">
        <v>190</v>
      </c>
      <c r="BH44" s="13">
        <v>202</v>
      </c>
      <c r="BI44" s="13">
        <v>208</v>
      </c>
      <c r="BJ44" s="13">
        <v>227</v>
      </c>
      <c r="BK44" s="13">
        <v>185</v>
      </c>
      <c r="BL44" s="13">
        <v>197</v>
      </c>
      <c r="BM44" s="13">
        <v>188</v>
      </c>
      <c r="BN44" s="13">
        <v>241</v>
      </c>
      <c r="BO44" s="13">
        <v>238</v>
      </c>
      <c r="BP44" s="13">
        <v>251</v>
      </c>
      <c r="BQ44" s="13">
        <v>261</v>
      </c>
      <c r="BR44" s="13">
        <v>254</v>
      </c>
      <c r="BS44" s="13">
        <v>1312</v>
      </c>
      <c r="BT44" s="13">
        <v>1087</v>
      </c>
      <c r="BU44" s="13">
        <v>835</v>
      </c>
      <c r="BV44" s="13">
        <v>761</v>
      </c>
      <c r="BW44" s="13">
        <v>703</v>
      </c>
      <c r="BX44" s="13">
        <v>539</v>
      </c>
      <c r="BY44" s="13">
        <v>389</v>
      </c>
      <c r="BZ44" s="13">
        <v>292</v>
      </c>
      <c r="CA44" s="13">
        <v>181</v>
      </c>
      <c r="CB44" s="13">
        <v>118</v>
      </c>
      <c r="CC44" s="13">
        <v>80</v>
      </c>
      <c r="CD44" s="13">
        <v>55</v>
      </c>
      <c r="CE44" s="13">
        <v>22</v>
      </c>
      <c r="CF44" s="13">
        <v>6</v>
      </c>
      <c r="CG44" s="13">
        <v>1</v>
      </c>
      <c r="CH44" s="13">
        <v>0</v>
      </c>
      <c r="CI44">
        <v>463</v>
      </c>
      <c r="CJ44">
        <v>84</v>
      </c>
      <c r="CK44">
        <v>7</v>
      </c>
      <c r="CL44" s="14">
        <v>12096</v>
      </c>
      <c r="CM44" s="14">
        <v>118</v>
      </c>
      <c r="CN44" s="14">
        <v>107</v>
      </c>
      <c r="CO44" s="14">
        <v>111</v>
      </c>
      <c r="CP44" s="14">
        <v>160</v>
      </c>
      <c r="CQ44" s="14">
        <v>117</v>
      </c>
      <c r="CR44" s="14">
        <v>137</v>
      </c>
      <c r="CS44" s="14">
        <v>148</v>
      </c>
      <c r="CT44" s="14">
        <v>136</v>
      </c>
      <c r="CU44" s="14">
        <v>130</v>
      </c>
      <c r="CV44" s="14">
        <v>157</v>
      </c>
      <c r="CW44" s="14">
        <v>203</v>
      </c>
      <c r="CX44" s="14">
        <v>203</v>
      </c>
      <c r="CY44" s="14">
        <v>189</v>
      </c>
      <c r="CZ44" s="14">
        <v>217</v>
      </c>
      <c r="DA44" s="14">
        <v>225</v>
      </c>
      <c r="DB44" s="14">
        <v>203</v>
      </c>
      <c r="DC44" s="14">
        <v>230</v>
      </c>
      <c r="DD44" s="14">
        <v>231</v>
      </c>
      <c r="DE44" s="14">
        <v>229</v>
      </c>
      <c r="DF44" s="14">
        <v>227</v>
      </c>
      <c r="DG44" s="14">
        <v>300</v>
      </c>
      <c r="DH44" s="14">
        <v>252</v>
      </c>
      <c r="DI44" s="14">
        <v>259</v>
      </c>
      <c r="DJ44" s="14">
        <v>315</v>
      </c>
      <c r="DK44" s="14">
        <v>293</v>
      </c>
      <c r="DL44" s="14">
        <v>1529</v>
      </c>
      <c r="DM44" s="14">
        <v>1173</v>
      </c>
      <c r="DN44" s="14">
        <v>923</v>
      </c>
      <c r="DO44" s="14">
        <v>824</v>
      </c>
      <c r="DP44" s="14">
        <v>799</v>
      </c>
      <c r="DQ44" s="14">
        <v>518</v>
      </c>
      <c r="DR44" s="14">
        <v>481</v>
      </c>
      <c r="DS44" s="14">
        <v>324</v>
      </c>
      <c r="DT44" s="14">
        <v>213</v>
      </c>
      <c r="DU44" s="14">
        <v>176</v>
      </c>
      <c r="DV44" s="14">
        <v>96</v>
      </c>
      <c r="DW44" s="14">
        <v>82</v>
      </c>
      <c r="DX44" s="14">
        <v>45</v>
      </c>
      <c r="DY44" s="14">
        <v>11</v>
      </c>
      <c r="DZ44" s="14">
        <v>3</v>
      </c>
      <c r="EA44" s="14">
        <v>1</v>
      </c>
      <c r="EB44">
        <v>627</v>
      </c>
      <c r="EC44">
        <v>143</v>
      </c>
      <c r="ED44">
        <v>16</v>
      </c>
      <c r="EE44">
        <v>1037</v>
      </c>
      <c r="EF44">
        <v>7787</v>
      </c>
      <c r="EG44">
        <v>999</v>
      </c>
    </row>
    <row r="45" spans="1:137" ht="12.75">
      <c r="A45" t="s">
        <v>208</v>
      </c>
      <c r="B45" s="12">
        <v>2</v>
      </c>
      <c r="C45">
        <v>16175</v>
      </c>
      <c r="D45">
        <v>198</v>
      </c>
      <c r="E45">
        <v>211</v>
      </c>
      <c r="F45">
        <v>207</v>
      </c>
      <c r="G45">
        <v>193</v>
      </c>
      <c r="H45">
        <v>179</v>
      </c>
      <c r="I45">
        <v>244</v>
      </c>
      <c r="J45">
        <v>231</v>
      </c>
      <c r="K45">
        <v>214</v>
      </c>
      <c r="L45">
        <v>212</v>
      </c>
      <c r="M45">
        <v>220</v>
      </c>
      <c r="N45">
        <v>244</v>
      </c>
      <c r="O45">
        <v>241</v>
      </c>
      <c r="P45">
        <v>276</v>
      </c>
      <c r="Q45">
        <v>265</v>
      </c>
      <c r="R45">
        <v>237</v>
      </c>
      <c r="S45">
        <v>263</v>
      </c>
      <c r="T45">
        <v>272</v>
      </c>
      <c r="U45">
        <v>261</v>
      </c>
      <c r="V45">
        <v>282</v>
      </c>
      <c r="W45">
        <v>277</v>
      </c>
      <c r="X45">
        <v>270</v>
      </c>
      <c r="Y45">
        <v>336</v>
      </c>
      <c r="Z45">
        <v>306</v>
      </c>
      <c r="AA45">
        <v>321</v>
      </c>
      <c r="AB45">
        <v>284</v>
      </c>
      <c r="AC45">
        <v>1652</v>
      </c>
      <c r="AD45">
        <v>1534</v>
      </c>
      <c r="AE45">
        <v>1317</v>
      </c>
      <c r="AF45">
        <v>1196</v>
      </c>
      <c r="AG45">
        <v>1096</v>
      </c>
      <c r="AH45">
        <v>817</v>
      </c>
      <c r="AI45">
        <v>666</v>
      </c>
      <c r="AJ45">
        <v>562</v>
      </c>
      <c r="AK45">
        <v>360</v>
      </c>
      <c r="AL45">
        <v>317</v>
      </c>
      <c r="AM45">
        <v>188</v>
      </c>
      <c r="AN45">
        <v>126</v>
      </c>
      <c r="AO45">
        <v>59</v>
      </c>
      <c r="AP45">
        <v>27</v>
      </c>
      <c r="AQ45">
        <v>12</v>
      </c>
      <c r="AR45">
        <v>2</v>
      </c>
      <c r="AS45" s="13">
        <v>7433</v>
      </c>
      <c r="AT45" s="13">
        <v>100</v>
      </c>
      <c r="AU45" s="13">
        <v>109</v>
      </c>
      <c r="AV45" s="13">
        <v>106</v>
      </c>
      <c r="AW45" s="13">
        <v>97</v>
      </c>
      <c r="AX45" s="13">
        <v>79</v>
      </c>
      <c r="AY45" s="13">
        <v>121</v>
      </c>
      <c r="AZ45" s="13">
        <v>97</v>
      </c>
      <c r="BA45" s="13">
        <v>108</v>
      </c>
      <c r="BB45" s="13">
        <v>100</v>
      </c>
      <c r="BC45" s="13">
        <v>108</v>
      </c>
      <c r="BD45" s="13">
        <v>136</v>
      </c>
      <c r="BE45" s="13">
        <v>136</v>
      </c>
      <c r="BF45" s="13">
        <v>138</v>
      </c>
      <c r="BG45" s="13">
        <v>122</v>
      </c>
      <c r="BH45" s="13">
        <v>120</v>
      </c>
      <c r="BI45" s="13">
        <v>134</v>
      </c>
      <c r="BJ45" s="13">
        <v>123</v>
      </c>
      <c r="BK45" s="13">
        <v>118</v>
      </c>
      <c r="BL45" s="13">
        <v>160</v>
      </c>
      <c r="BM45" s="13">
        <v>117</v>
      </c>
      <c r="BN45" s="13">
        <v>124</v>
      </c>
      <c r="BO45" s="13">
        <v>152</v>
      </c>
      <c r="BP45" s="13">
        <v>125</v>
      </c>
      <c r="BQ45" s="13">
        <v>169</v>
      </c>
      <c r="BR45" s="13">
        <v>129</v>
      </c>
      <c r="BS45" s="13">
        <v>731</v>
      </c>
      <c r="BT45" s="13">
        <v>695</v>
      </c>
      <c r="BU45" s="13">
        <v>582</v>
      </c>
      <c r="BV45" s="13">
        <v>548</v>
      </c>
      <c r="BW45" s="13">
        <v>503</v>
      </c>
      <c r="BX45" s="13">
        <v>367</v>
      </c>
      <c r="BY45" s="13">
        <v>276</v>
      </c>
      <c r="BZ45" s="13">
        <v>248</v>
      </c>
      <c r="CA45" s="13">
        <v>160</v>
      </c>
      <c r="CB45" s="13">
        <v>147</v>
      </c>
      <c r="CC45" s="13">
        <v>76</v>
      </c>
      <c r="CD45" s="13">
        <v>49</v>
      </c>
      <c r="CE45" s="13">
        <v>17</v>
      </c>
      <c r="CF45" s="13">
        <v>7</v>
      </c>
      <c r="CG45" s="13">
        <v>1</v>
      </c>
      <c r="CH45" s="13">
        <v>0</v>
      </c>
      <c r="CI45">
        <v>457</v>
      </c>
      <c r="CJ45">
        <v>74</v>
      </c>
      <c r="CK45">
        <v>8</v>
      </c>
      <c r="CL45" s="14">
        <v>8742</v>
      </c>
      <c r="CM45" s="14">
        <v>98</v>
      </c>
      <c r="CN45" s="14">
        <v>102</v>
      </c>
      <c r="CO45" s="14">
        <v>101</v>
      </c>
      <c r="CP45" s="14">
        <v>96</v>
      </c>
      <c r="CQ45" s="14">
        <v>100</v>
      </c>
      <c r="CR45" s="14">
        <v>123</v>
      </c>
      <c r="CS45" s="14">
        <v>134</v>
      </c>
      <c r="CT45" s="14">
        <v>106</v>
      </c>
      <c r="CU45" s="14">
        <v>112</v>
      </c>
      <c r="CV45" s="14">
        <v>111</v>
      </c>
      <c r="CW45" s="14">
        <v>107</v>
      </c>
      <c r="CX45" s="14">
        <v>105</v>
      </c>
      <c r="CY45" s="14">
        <v>137</v>
      </c>
      <c r="CZ45" s="14">
        <v>144</v>
      </c>
      <c r="DA45" s="14">
        <v>118</v>
      </c>
      <c r="DB45" s="14">
        <v>129</v>
      </c>
      <c r="DC45" s="14">
        <v>149</v>
      </c>
      <c r="DD45" s="14">
        <v>144</v>
      </c>
      <c r="DE45" s="14">
        <v>122</v>
      </c>
      <c r="DF45" s="14">
        <v>160</v>
      </c>
      <c r="DG45" s="14">
        <v>146</v>
      </c>
      <c r="DH45" s="14">
        <v>184</v>
      </c>
      <c r="DI45" s="14">
        <v>181</v>
      </c>
      <c r="DJ45" s="14">
        <v>152</v>
      </c>
      <c r="DK45" s="14">
        <v>155</v>
      </c>
      <c r="DL45" s="14">
        <v>921</v>
      </c>
      <c r="DM45" s="14">
        <v>839</v>
      </c>
      <c r="DN45" s="14">
        <v>736</v>
      </c>
      <c r="DO45" s="14">
        <v>647</v>
      </c>
      <c r="DP45" s="14">
        <v>593</v>
      </c>
      <c r="DQ45" s="14">
        <v>450</v>
      </c>
      <c r="DR45" s="14">
        <v>390</v>
      </c>
      <c r="DS45" s="14">
        <v>314</v>
      </c>
      <c r="DT45" s="14">
        <v>200</v>
      </c>
      <c r="DU45" s="14">
        <v>171</v>
      </c>
      <c r="DV45" s="14">
        <v>112</v>
      </c>
      <c r="DW45" s="14">
        <v>77</v>
      </c>
      <c r="DX45" s="14">
        <v>43</v>
      </c>
      <c r="DY45" s="14">
        <v>20</v>
      </c>
      <c r="DZ45" s="14">
        <v>11</v>
      </c>
      <c r="EA45" s="14">
        <v>2</v>
      </c>
      <c r="EB45">
        <v>636</v>
      </c>
      <c r="EC45">
        <v>153</v>
      </c>
      <c r="ED45">
        <v>33</v>
      </c>
      <c r="EE45">
        <v>611</v>
      </c>
      <c r="EF45">
        <v>5258</v>
      </c>
      <c r="EG45">
        <v>840</v>
      </c>
    </row>
    <row r="46" spans="1:137" ht="12.75">
      <c r="A46" t="s">
        <v>209</v>
      </c>
      <c r="B46" s="12">
        <v>2</v>
      </c>
      <c r="C46">
        <v>16269</v>
      </c>
      <c r="D46">
        <v>111</v>
      </c>
      <c r="E46">
        <v>118</v>
      </c>
      <c r="F46">
        <v>121</v>
      </c>
      <c r="G46">
        <v>110</v>
      </c>
      <c r="H46">
        <v>114</v>
      </c>
      <c r="I46">
        <v>128</v>
      </c>
      <c r="J46">
        <v>137</v>
      </c>
      <c r="K46">
        <v>120</v>
      </c>
      <c r="L46">
        <v>143</v>
      </c>
      <c r="M46">
        <v>144</v>
      </c>
      <c r="N46">
        <v>155</v>
      </c>
      <c r="O46">
        <v>142</v>
      </c>
      <c r="P46">
        <v>162</v>
      </c>
      <c r="Q46">
        <v>180</v>
      </c>
      <c r="R46">
        <v>201</v>
      </c>
      <c r="S46">
        <v>202</v>
      </c>
      <c r="T46">
        <v>236</v>
      </c>
      <c r="U46">
        <v>219</v>
      </c>
      <c r="V46">
        <v>258</v>
      </c>
      <c r="W46">
        <v>278</v>
      </c>
      <c r="X46">
        <v>326</v>
      </c>
      <c r="Y46">
        <v>322</v>
      </c>
      <c r="Z46">
        <v>331</v>
      </c>
      <c r="AA46">
        <v>347</v>
      </c>
      <c r="AB46">
        <v>391</v>
      </c>
      <c r="AC46">
        <v>1555</v>
      </c>
      <c r="AD46">
        <v>1224</v>
      </c>
      <c r="AE46">
        <v>1075</v>
      </c>
      <c r="AF46">
        <v>1097</v>
      </c>
      <c r="AG46">
        <v>1178</v>
      </c>
      <c r="AH46">
        <v>1188</v>
      </c>
      <c r="AI46">
        <v>1035</v>
      </c>
      <c r="AJ46">
        <v>856</v>
      </c>
      <c r="AK46">
        <v>601</v>
      </c>
      <c r="AL46">
        <v>540</v>
      </c>
      <c r="AM46">
        <v>402</v>
      </c>
      <c r="AN46">
        <v>279</v>
      </c>
      <c r="AO46">
        <v>158</v>
      </c>
      <c r="AP46">
        <v>63</v>
      </c>
      <c r="AQ46">
        <v>23</v>
      </c>
      <c r="AR46">
        <v>0</v>
      </c>
      <c r="AS46" s="13">
        <v>6893</v>
      </c>
      <c r="AT46" s="13">
        <v>53</v>
      </c>
      <c r="AU46" s="13">
        <v>60</v>
      </c>
      <c r="AV46" s="13">
        <v>56</v>
      </c>
      <c r="AW46" s="13">
        <v>54</v>
      </c>
      <c r="AX46" s="13">
        <v>66</v>
      </c>
      <c r="AY46" s="13">
        <v>67</v>
      </c>
      <c r="AZ46" s="13">
        <v>67</v>
      </c>
      <c r="BA46" s="13">
        <v>66</v>
      </c>
      <c r="BB46" s="13">
        <v>67</v>
      </c>
      <c r="BC46" s="13">
        <v>59</v>
      </c>
      <c r="BD46" s="13">
        <v>89</v>
      </c>
      <c r="BE46" s="13">
        <v>70</v>
      </c>
      <c r="BF46" s="13">
        <v>79</v>
      </c>
      <c r="BG46" s="13">
        <v>81</v>
      </c>
      <c r="BH46" s="13">
        <v>96</v>
      </c>
      <c r="BI46" s="13">
        <v>86</v>
      </c>
      <c r="BJ46" s="13">
        <v>125</v>
      </c>
      <c r="BK46" s="13">
        <v>109</v>
      </c>
      <c r="BL46" s="13">
        <v>125</v>
      </c>
      <c r="BM46" s="13">
        <v>117</v>
      </c>
      <c r="BN46" s="13">
        <v>132</v>
      </c>
      <c r="BO46" s="13">
        <v>136</v>
      </c>
      <c r="BP46" s="13">
        <v>153</v>
      </c>
      <c r="BQ46" s="13">
        <v>152</v>
      </c>
      <c r="BR46" s="13">
        <v>176</v>
      </c>
      <c r="BS46" s="13">
        <v>706</v>
      </c>
      <c r="BT46" s="13">
        <v>490</v>
      </c>
      <c r="BU46" s="13">
        <v>441</v>
      </c>
      <c r="BV46" s="13">
        <v>449</v>
      </c>
      <c r="BW46" s="13">
        <v>469</v>
      </c>
      <c r="BX46" s="13">
        <v>451</v>
      </c>
      <c r="BY46" s="13">
        <v>435</v>
      </c>
      <c r="BZ46" s="13">
        <v>345</v>
      </c>
      <c r="CA46" s="13">
        <v>260</v>
      </c>
      <c r="CB46" s="13">
        <v>204</v>
      </c>
      <c r="CC46" s="13">
        <v>134</v>
      </c>
      <c r="CD46" s="13">
        <v>102</v>
      </c>
      <c r="CE46" s="13">
        <v>45</v>
      </c>
      <c r="CF46" s="13">
        <v>19</v>
      </c>
      <c r="CG46" s="13">
        <v>3</v>
      </c>
      <c r="CH46" s="13">
        <v>0</v>
      </c>
      <c r="CI46">
        <v>767</v>
      </c>
      <c r="CJ46">
        <v>169</v>
      </c>
      <c r="CK46">
        <v>22</v>
      </c>
      <c r="CL46" s="14">
        <v>9376</v>
      </c>
      <c r="CM46" s="14">
        <v>58</v>
      </c>
      <c r="CN46" s="14">
        <v>57</v>
      </c>
      <c r="CO46" s="14">
        <v>65</v>
      </c>
      <c r="CP46" s="14">
        <v>56</v>
      </c>
      <c r="CQ46" s="14">
        <v>49</v>
      </c>
      <c r="CR46" s="14">
        <v>61</v>
      </c>
      <c r="CS46" s="14">
        <v>71</v>
      </c>
      <c r="CT46" s="14">
        <v>54</v>
      </c>
      <c r="CU46" s="14">
        <v>76</v>
      </c>
      <c r="CV46" s="14">
        <v>84</v>
      </c>
      <c r="CW46" s="14">
        <v>66</v>
      </c>
      <c r="CX46" s="14">
        <v>72</v>
      </c>
      <c r="CY46" s="14">
        <v>83</v>
      </c>
      <c r="CZ46" s="14">
        <v>99</v>
      </c>
      <c r="DA46" s="14">
        <v>105</v>
      </c>
      <c r="DB46" s="14">
        <v>116</v>
      </c>
      <c r="DC46" s="14">
        <v>111</v>
      </c>
      <c r="DD46" s="14">
        <v>109</v>
      </c>
      <c r="DE46" s="14">
        <v>133</v>
      </c>
      <c r="DF46" s="14">
        <v>161</v>
      </c>
      <c r="DG46" s="14">
        <v>194</v>
      </c>
      <c r="DH46" s="14">
        <v>185</v>
      </c>
      <c r="DI46" s="14">
        <v>178</v>
      </c>
      <c r="DJ46" s="14">
        <v>195</v>
      </c>
      <c r="DK46" s="14">
        <v>215</v>
      </c>
      <c r="DL46" s="14">
        <v>849</v>
      </c>
      <c r="DM46" s="14">
        <v>734</v>
      </c>
      <c r="DN46" s="14">
        <v>634</v>
      </c>
      <c r="DO46" s="14">
        <v>648</v>
      </c>
      <c r="DP46" s="14">
        <v>709</v>
      </c>
      <c r="DQ46" s="14">
        <v>738</v>
      </c>
      <c r="DR46" s="14">
        <v>600</v>
      </c>
      <c r="DS46" s="14">
        <v>511</v>
      </c>
      <c r="DT46" s="14">
        <v>341</v>
      </c>
      <c r="DU46" s="14">
        <v>336</v>
      </c>
      <c r="DV46" s="14">
        <v>267</v>
      </c>
      <c r="DW46" s="14">
        <v>177</v>
      </c>
      <c r="DX46" s="14">
        <v>113</v>
      </c>
      <c r="DY46" s="14">
        <v>45</v>
      </c>
      <c r="DZ46" s="14">
        <v>20</v>
      </c>
      <c r="EA46" s="14">
        <v>0</v>
      </c>
      <c r="EB46">
        <v>1300</v>
      </c>
      <c r="EC46">
        <v>355</v>
      </c>
      <c r="ED46">
        <v>65</v>
      </c>
      <c r="EE46">
        <v>425</v>
      </c>
      <c r="EF46">
        <v>5171</v>
      </c>
      <c r="EG46">
        <v>1338</v>
      </c>
    </row>
    <row r="47" spans="1:137" ht="12.75">
      <c r="A47" t="s">
        <v>210</v>
      </c>
      <c r="B47" s="12">
        <v>1</v>
      </c>
      <c r="C47">
        <v>12553</v>
      </c>
      <c r="D47">
        <v>136</v>
      </c>
      <c r="E47">
        <v>102</v>
      </c>
      <c r="F47">
        <v>140</v>
      </c>
      <c r="G47">
        <v>110</v>
      </c>
      <c r="H47">
        <v>138</v>
      </c>
      <c r="I47">
        <v>124</v>
      </c>
      <c r="J47">
        <v>149</v>
      </c>
      <c r="K47">
        <v>138</v>
      </c>
      <c r="L47">
        <v>134</v>
      </c>
      <c r="M47">
        <v>133</v>
      </c>
      <c r="N47">
        <v>165</v>
      </c>
      <c r="O47">
        <v>133</v>
      </c>
      <c r="P47">
        <v>172</v>
      </c>
      <c r="Q47">
        <v>152</v>
      </c>
      <c r="R47">
        <v>196</v>
      </c>
      <c r="S47">
        <v>203</v>
      </c>
      <c r="T47">
        <v>207</v>
      </c>
      <c r="U47">
        <v>199</v>
      </c>
      <c r="V47">
        <v>208</v>
      </c>
      <c r="W47">
        <v>225</v>
      </c>
      <c r="X47">
        <v>217</v>
      </c>
      <c r="Y47">
        <v>267</v>
      </c>
      <c r="Z47">
        <v>281</v>
      </c>
      <c r="AA47">
        <v>262</v>
      </c>
      <c r="AB47">
        <v>230</v>
      </c>
      <c r="AC47">
        <v>1246</v>
      </c>
      <c r="AD47">
        <v>993</v>
      </c>
      <c r="AE47">
        <v>800</v>
      </c>
      <c r="AF47">
        <v>887</v>
      </c>
      <c r="AG47">
        <v>894</v>
      </c>
      <c r="AH47">
        <v>830</v>
      </c>
      <c r="AI47">
        <v>627</v>
      </c>
      <c r="AJ47">
        <v>571</v>
      </c>
      <c r="AK47">
        <v>378</v>
      </c>
      <c r="AL47">
        <v>301</v>
      </c>
      <c r="AM47">
        <v>219</v>
      </c>
      <c r="AN47">
        <v>198</v>
      </c>
      <c r="AO47">
        <v>112</v>
      </c>
      <c r="AP47">
        <v>48</v>
      </c>
      <c r="AQ47">
        <v>21</v>
      </c>
      <c r="AR47">
        <v>5</v>
      </c>
      <c r="AS47" s="13">
        <v>5619</v>
      </c>
      <c r="AT47" s="13">
        <v>73</v>
      </c>
      <c r="AU47" s="13">
        <v>59</v>
      </c>
      <c r="AV47" s="13">
        <v>75</v>
      </c>
      <c r="AW47" s="13">
        <v>58</v>
      </c>
      <c r="AX47" s="13">
        <v>68</v>
      </c>
      <c r="AY47" s="13">
        <v>60</v>
      </c>
      <c r="AZ47" s="13">
        <v>72</v>
      </c>
      <c r="BA47" s="13">
        <v>70</v>
      </c>
      <c r="BB47" s="13">
        <v>72</v>
      </c>
      <c r="BC47" s="13">
        <v>67</v>
      </c>
      <c r="BD47" s="13">
        <v>79</v>
      </c>
      <c r="BE47" s="13">
        <v>71</v>
      </c>
      <c r="BF47" s="13">
        <v>91</v>
      </c>
      <c r="BG47" s="13">
        <v>77</v>
      </c>
      <c r="BH47" s="13">
        <v>105</v>
      </c>
      <c r="BI47" s="13">
        <v>96</v>
      </c>
      <c r="BJ47" s="13">
        <v>106</v>
      </c>
      <c r="BK47" s="13">
        <v>97</v>
      </c>
      <c r="BL47" s="13">
        <v>100</v>
      </c>
      <c r="BM47" s="13">
        <v>98</v>
      </c>
      <c r="BN47" s="13">
        <v>110</v>
      </c>
      <c r="BO47" s="13">
        <v>126</v>
      </c>
      <c r="BP47" s="13">
        <v>130</v>
      </c>
      <c r="BQ47" s="13">
        <v>127</v>
      </c>
      <c r="BR47" s="13">
        <v>124</v>
      </c>
      <c r="BS47" s="13">
        <v>618</v>
      </c>
      <c r="BT47" s="13">
        <v>437</v>
      </c>
      <c r="BU47" s="13">
        <v>349</v>
      </c>
      <c r="BV47" s="13">
        <v>359</v>
      </c>
      <c r="BW47" s="13">
        <v>401</v>
      </c>
      <c r="BX47" s="13">
        <v>345</v>
      </c>
      <c r="BY47" s="13">
        <v>253</v>
      </c>
      <c r="BZ47" s="13">
        <v>227</v>
      </c>
      <c r="CA47" s="13">
        <v>133</v>
      </c>
      <c r="CB47" s="13">
        <v>103</v>
      </c>
      <c r="CC47" s="13">
        <v>71</v>
      </c>
      <c r="CD47" s="13">
        <v>61</v>
      </c>
      <c r="CE47" s="13">
        <v>33</v>
      </c>
      <c r="CF47" s="13">
        <v>15</v>
      </c>
      <c r="CG47" s="13">
        <v>5</v>
      </c>
      <c r="CH47" s="13">
        <v>0</v>
      </c>
      <c r="CI47">
        <v>421</v>
      </c>
      <c r="CJ47">
        <v>114</v>
      </c>
      <c r="CK47">
        <v>20</v>
      </c>
      <c r="CL47" s="14">
        <v>6934</v>
      </c>
      <c r="CM47" s="14">
        <v>63</v>
      </c>
      <c r="CN47" s="14">
        <v>43</v>
      </c>
      <c r="CO47" s="14">
        <v>66</v>
      </c>
      <c r="CP47" s="14">
        <v>52</v>
      </c>
      <c r="CQ47" s="14">
        <v>71</v>
      </c>
      <c r="CR47" s="14">
        <v>63</v>
      </c>
      <c r="CS47" s="14">
        <v>77</v>
      </c>
      <c r="CT47" s="14">
        <v>69</v>
      </c>
      <c r="CU47" s="14">
        <v>62</v>
      </c>
      <c r="CV47" s="14">
        <v>67</v>
      </c>
      <c r="CW47" s="14">
        <v>86</v>
      </c>
      <c r="CX47" s="14">
        <v>62</v>
      </c>
      <c r="CY47" s="14">
        <v>81</v>
      </c>
      <c r="CZ47" s="14">
        <v>75</v>
      </c>
      <c r="DA47" s="14">
        <v>91</v>
      </c>
      <c r="DB47" s="14">
        <v>107</v>
      </c>
      <c r="DC47" s="14">
        <v>101</v>
      </c>
      <c r="DD47" s="14">
        <v>102</v>
      </c>
      <c r="DE47" s="14">
        <v>108</v>
      </c>
      <c r="DF47" s="14">
        <v>127</v>
      </c>
      <c r="DG47" s="14">
        <v>107</v>
      </c>
      <c r="DH47" s="14">
        <v>142</v>
      </c>
      <c r="DI47" s="14">
        <v>151</v>
      </c>
      <c r="DJ47" s="14">
        <v>135</v>
      </c>
      <c r="DK47" s="14">
        <v>106</v>
      </c>
      <c r="DL47" s="14">
        <v>628</v>
      </c>
      <c r="DM47" s="14">
        <v>556</v>
      </c>
      <c r="DN47" s="14">
        <v>452</v>
      </c>
      <c r="DO47" s="14">
        <v>528</v>
      </c>
      <c r="DP47" s="14">
        <v>493</v>
      </c>
      <c r="DQ47" s="14">
        <v>485</v>
      </c>
      <c r="DR47" s="14">
        <v>375</v>
      </c>
      <c r="DS47" s="14">
        <v>344</v>
      </c>
      <c r="DT47" s="14">
        <v>245</v>
      </c>
      <c r="DU47" s="14">
        <v>198</v>
      </c>
      <c r="DV47" s="14">
        <v>148</v>
      </c>
      <c r="DW47" s="14">
        <v>136</v>
      </c>
      <c r="DX47" s="14">
        <v>79</v>
      </c>
      <c r="DY47" s="14">
        <v>33</v>
      </c>
      <c r="DZ47" s="14">
        <v>16</v>
      </c>
      <c r="EA47" s="14">
        <v>5</v>
      </c>
      <c r="EB47">
        <v>860</v>
      </c>
      <c r="EC47">
        <v>270</v>
      </c>
      <c r="ED47">
        <v>54</v>
      </c>
      <c r="EE47">
        <v>395</v>
      </c>
      <c r="EF47">
        <v>3842</v>
      </c>
      <c r="EG47">
        <v>860</v>
      </c>
    </row>
    <row r="48" spans="1:137" ht="12.75">
      <c r="A48" t="s">
        <v>211</v>
      </c>
      <c r="B48" s="12">
        <v>4</v>
      </c>
      <c r="C48">
        <v>24256</v>
      </c>
      <c r="D48">
        <v>212</v>
      </c>
      <c r="E48">
        <v>191</v>
      </c>
      <c r="F48">
        <v>183</v>
      </c>
      <c r="G48">
        <v>174</v>
      </c>
      <c r="H48">
        <v>187</v>
      </c>
      <c r="I48">
        <v>176</v>
      </c>
      <c r="J48">
        <v>204</v>
      </c>
      <c r="K48">
        <v>187</v>
      </c>
      <c r="L48">
        <v>205</v>
      </c>
      <c r="M48">
        <v>202</v>
      </c>
      <c r="N48">
        <v>225</v>
      </c>
      <c r="O48">
        <v>199</v>
      </c>
      <c r="P48">
        <v>258</v>
      </c>
      <c r="Q48">
        <v>249</v>
      </c>
      <c r="R48">
        <v>267</v>
      </c>
      <c r="S48">
        <v>300</v>
      </c>
      <c r="T48">
        <v>354</v>
      </c>
      <c r="U48">
        <v>355</v>
      </c>
      <c r="V48">
        <v>470</v>
      </c>
      <c r="W48">
        <v>487</v>
      </c>
      <c r="X48">
        <v>517</v>
      </c>
      <c r="Y48">
        <v>483</v>
      </c>
      <c r="Z48">
        <v>582</v>
      </c>
      <c r="AA48">
        <v>584</v>
      </c>
      <c r="AB48">
        <v>609</v>
      </c>
      <c r="AC48">
        <v>2568</v>
      </c>
      <c r="AD48">
        <v>1714</v>
      </c>
      <c r="AE48">
        <v>1463</v>
      </c>
      <c r="AF48">
        <v>1586</v>
      </c>
      <c r="AG48">
        <v>1849</v>
      </c>
      <c r="AH48">
        <v>1838</v>
      </c>
      <c r="AI48">
        <v>1516</v>
      </c>
      <c r="AJ48">
        <v>1146</v>
      </c>
      <c r="AK48">
        <v>777</v>
      </c>
      <c r="AL48">
        <v>648</v>
      </c>
      <c r="AM48">
        <v>479</v>
      </c>
      <c r="AN48">
        <v>458</v>
      </c>
      <c r="AO48">
        <v>215</v>
      </c>
      <c r="AP48">
        <v>96</v>
      </c>
      <c r="AQ48">
        <v>36</v>
      </c>
      <c r="AR48">
        <v>6</v>
      </c>
      <c r="AS48" s="13">
        <v>10501</v>
      </c>
      <c r="AT48" s="13">
        <v>100</v>
      </c>
      <c r="AU48" s="13">
        <v>98</v>
      </c>
      <c r="AV48" s="13">
        <v>94</v>
      </c>
      <c r="AW48" s="13">
        <v>88</v>
      </c>
      <c r="AX48" s="13">
        <v>95</v>
      </c>
      <c r="AY48" s="13">
        <v>96</v>
      </c>
      <c r="AZ48" s="13">
        <v>103</v>
      </c>
      <c r="BA48" s="13">
        <v>85</v>
      </c>
      <c r="BB48" s="13">
        <v>128</v>
      </c>
      <c r="BC48" s="13">
        <v>97</v>
      </c>
      <c r="BD48" s="13">
        <v>114</v>
      </c>
      <c r="BE48" s="13">
        <v>110</v>
      </c>
      <c r="BF48" s="13">
        <v>123</v>
      </c>
      <c r="BG48" s="13">
        <v>126</v>
      </c>
      <c r="BH48" s="13">
        <v>136</v>
      </c>
      <c r="BI48" s="13">
        <v>140</v>
      </c>
      <c r="BJ48" s="13">
        <v>185</v>
      </c>
      <c r="BK48" s="13">
        <v>165</v>
      </c>
      <c r="BL48" s="13">
        <v>242</v>
      </c>
      <c r="BM48" s="13">
        <v>237</v>
      </c>
      <c r="BN48" s="13">
        <v>258</v>
      </c>
      <c r="BO48" s="13">
        <v>220</v>
      </c>
      <c r="BP48" s="13">
        <v>274</v>
      </c>
      <c r="BQ48" s="13">
        <v>272</v>
      </c>
      <c r="BR48" s="13">
        <v>268</v>
      </c>
      <c r="BS48" s="13">
        <v>1149</v>
      </c>
      <c r="BT48" s="13">
        <v>757</v>
      </c>
      <c r="BU48" s="13">
        <v>607</v>
      </c>
      <c r="BV48" s="13">
        <v>631</v>
      </c>
      <c r="BW48" s="13">
        <v>754</v>
      </c>
      <c r="BX48" s="13">
        <v>747</v>
      </c>
      <c r="BY48" s="13">
        <v>637</v>
      </c>
      <c r="BZ48" s="13">
        <v>455</v>
      </c>
      <c r="CA48" s="13">
        <v>286</v>
      </c>
      <c r="CB48" s="13">
        <v>231</v>
      </c>
      <c r="CC48" s="13">
        <v>154</v>
      </c>
      <c r="CD48" s="13">
        <v>143</v>
      </c>
      <c r="CE48" s="13">
        <v>60</v>
      </c>
      <c r="CF48" s="13">
        <v>22</v>
      </c>
      <c r="CG48" s="13">
        <v>12</v>
      </c>
      <c r="CH48" s="13">
        <v>1</v>
      </c>
      <c r="CI48">
        <v>910</v>
      </c>
      <c r="CJ48">
        <v>238</v>
      </c>
      <c r="CK48">
        <v>35</v>
      </c>
      <c r="CL48" s="14">
        <v>13755</v>
      </c>
      <c r="CM48" s="14">
        <v>112</v>
      </c>
      <c r="CN48" s="14">
        <v>94</v>
      </c>
      <c r="CO48" s="14">
        <v>89</v>
      </c>
      <c r="CP48" s="14">
        <v>85</v>
      </c>
      <c r="CQ48" s="14">
        <v>93</v>
      </c>
      <c r="CR48" s="14">
        <v>80</v>
      </c>
      <c r="CS48" s="14">
        <v>101</v>
      </c>
      <c r="CT48" s="14">
        <v>102</v>
      </c>
      <c r="CU48" s="14">
        <v>77</v>
      </c>
      <c r="CV48" s="14">
        <v>105</v>
      </c>
      <c r="CW48" s="14">
        <v>110</v>
      </c>
      <c r="CX48" s="14">
        <v>88</v>
      </c>
      <c r="CY48" s="14">
        <v>135</v>
      </c>
      <c r="CZ48" s="14">
        <v>123</v>
      </c>
      <c r="DA48" s="14">
        <v>131</v>
      </c>
      <c r="DB48" s="14">
        <v>159</v>
      </c>
      <c r="DC48" s="14">
        <v>169</v>
      </c>
      <c r="DD48" s="14">
        <v>189</v>
      </c>
      <c r="DE48" s="14">
        <v>228</v>
      </c>
      <c r="DF48" s="14">
        <v>250</v>
      </c>
      <c r="DG48" s="14">
        <v>259</v>
      </c>
      <c r="DH48" s="14">
        <v>263</v>
      </c>
      <c r="DI48" s="14">
        <v>308</v>
      </c>
      <c r="DJ48" s="14">
        <v>312</v>
      </c>
      <c r="DK48" s="14">
        <v>340</v>
      </c>
      <c r="DL48" s="14">
        <v>1419</v>
      </c>
      <c r="DM48" s="14">
        <v>957</v>
      </c>
      <c r="DN48" s="14">
        <v>856</v>
      </c>
      <c r="DO48" s="14">
        <v>955</v>
      </c>
      <c r="DP48" s="14">
        <v>1095</v>
      </c>
      <c r="DQ48" s="14">
        <v>1091</v>
      </c>
      <c r="DR48" s="14">
        <v>879</v>
      </c>
      <c r="DS48" s="14">
        <v>691</v>
      </c>
      <c r="DT48" s="14">
        <v>491</v>
      </c>
      <c r="DU48" s="14">
        <v>417</v>
      </c>
      <c r="DV48" s="14">
        <v>325</v>
      </c>
      <c r="DW48" s="14">
        <v>315</v>
      </c>
      <c r="DX48" s="14">
        <v>155</v>
      </c>
      <c r="DY48" s="14">
        <v>74</v>
      </c>
      <c r="DZ48" s="14">
        <v>24</v>
      </c>
      <c r="EA48" s="14">
        <v>5</v>
      </c>
      <c r="EB48">
        <v>1807</v>
      </c>
      <c r="EC48">
        <v>573</v>
      </c>
      <c r="ED48">
        <v>103</v>
      </c>
      <c r="EE48">
        <v>588</v>
      </c>
      <c r="EF48">
        <v>7761</v>
      </c>
      <c r="EG48">
        <v>1970</v>
      </c>
    </row>
    <row r="49" spans="1:137" ht="12.75">
      <c r="A49" t="s">
        <v>212</v>
      </c>
      <c r="B49" s="12">
        <v>1</v>
      </c>
      <c r="C49">
        <v>30070</v>
      </c>
      <c r="D49">
        <v>479</v>
      </c>
      <c r="E49">
        <v>462</v>
      </c>
      <c r="F49">
        <v>487</v>
      </c>
      <c r="G49">
        <v>483</v>
      </c>
      <c r="H49">
        <v>509</v>
      </c>
      <c r="I49">
        <v>521</v>
      </c>
      <c r="J49">
        <v>488</v>
      </c>
      <c r="K49">
        <v>473</v>
      </c>
      <c r="L49">
        <v>506</v>
      </c>
      <c r="M49">
        <v>496</v>
      </c>
      <c r="N49">
        <v>555</v>
      </c>
      <c r="O49">
        <v>588</v>
      </c>
      <c r="P49">
        <v>570</v>
      </c>
      <c r="Q49">
        <v>584</v>
      </c>
      <c r="R49">
        <v>613</v>
      </c>
      <c r="S49">
        <v>589</v>
      </c>
      <c r="T49">
        <v>555</v>
      </c>
      <c r="U49">
        <v>621</v>
      </c>
      <c r="V49">
        <v>611</v>
      </c>
      <c r="W49">
        <v>509</v>
      </c>
      <c r="X49">
        <v>539</v>
      </c>
      <c r="Y49">
        <v>610</v>
      </c>
      <c r="Z49">
        <v>658</v>
      </c>
      <c r="AA49">
        <v>582</v>
      </c>
      <c r="AB49">
        <v>616</v>
      </c>
      <c r="AC49">
        <v>2810</v>
      </c>
      <c r="AD49">
        <v>2536</v>
      </c>
      <c r="AE49">
        <v>2173</v>
      </c>
      <c r="AF49">
        <v>2218</v>
      </c>
      <c r="AG49">
        <v>1814</v>
      </c>
      <c r="AH49">
        <v>1312</v>
      </c>
      <c r="AI49">
        <v>1041</v>
      </c>
      <c r="AJ49">
        <v>799</v>
      </c>
      <c r="AK49">
        <v>575</v>
      </c>
      <c r="AL49">
        <v>471</v>
      </c>
      <c r="AM49">
        <v>294</v>
      </c>
      <c r="AN49">
        <v>189</v>
      </c>
      <c r="AO49">
        <v>87</v>
      </c>
      <c r="AP49">
        <v>36</v>
      </c>
      <c r="AQ49">
        <v>8</v>
      </c>
      <c r="AR49">
        <v>2</v>
      </c>
      <c r="AS49" s="13">
        <v>14233</v>
      </c>
      <c r="AT49" s="13">
        <v>265</v>
      </c>
      <c r="AU49" s="13">
        <v>227</v>
      </c>
      <c r="AV49" s="13">
        <v>256</v>
      </c>
      <c r="AW49" s="13">
        <v>241</v>
      </c>
      <c r="AX49" s="13">
        <v>231</v>
      </c>
      <c r="AY49" s="13">
        <v>254</v>
      </c>
      <c r="AZ49" s="13">
        <v>251</v>
      </c>
      <c r="BA49" s="13">
        <v>252</v>
      </c>
      <c r="BB49" s="13">
        <v>248</v>
      </c>
      <c r="BC49" s="13">
        <v>247</v>
      </c>
      <c r="BD49" s="13">
        <v>283</v>
      </c>
      <c r="BE49" s="13">
        <v>301</v>
      </c>
      <c r="BF49" s="13">
        <v>286</v>
      </c>
      <c r="BG49" s="13">
        <v>309</v>
      </c>
      <c r="BH49" s="13">
        <v>289</v>
      </c>
      <c r="BI49" s="13">
        <v>302</v>
      </c>
      <c r="BJ49" s="13">
        <v>279</v>
      </c>
      <c r="BK49" s="13">
        <v>297</v>
      </c>
      <c r="BL49" s="13">
        <v>307</v>
      </c>
      <c r="BM49" s="13">
        <v>244</v>
      </c>
      <c r="BN49" s="13">
        <v>259</v>
      </c>
      <c r="BO49" s="13">
        <v>310</v>
      </c>
      <c r="BP49" s="13">
        <v>310</v>
      </c>
      <c r="BQ49" s="13">
        <v>282</v>
      </c>
      <c r="BR49" s="13">
        <v>299</v>
      </c>
      <c r="BS49" s="13">
        <v>1365</v>
      </c>
      <c r="BT49" s="13">
        <v>1160</v>
      </c>
      <c r="BU49" s="13">
        <v>1023</v>
      </c>
      <c r="BV49" s="13">
        <v>1020</v>
      </c>
      <c r="BW49" s="13">
        <v>863</v>
      </c>
      <c r="BX49" s="13">
        <v>571</v>
      </c>
      <c r="BY49" s="13">
        <v>452</v>
      </c>
      <c r="BZ49" s="13">
        <v>339</v>
      </c>
      <c r="CA49" s="13">
        <v>222</v>
      </c>
      <c r="CB49" s="13">
        <v>163</v>
      </c>
      <c r="CC49" s="13">
        <v>117</v>
      </c>
      <c r="CD49" s="13">
        <v>66</v>
      </c>
      <c r="CE49" s="13">
        <v>35</v>
      </c>
      <c r="CF49" s="13">
        <v>8</v>
      </c>
      <c r="CG49" s="13">
        <v>1</v>
      </c>
      <c r="CH49" s="13">
        <v>0</v>
      </c>
      <c r="CI49">
        <v>612</v>
      </c>
      <c r="CJ49">
        <v>110</v>
      </c>
      <c r="CK49">
        <v>9</v>
      </c>
      <c r="CL49" s="14">
        <v>15837</v>
      </c>
      <c r="CM49" s="14">
        <v>213</v>
      </c>
      <c r="CN49" s="14">
        <v>235</v>
      </c>
      <c r="CO49" s="14">
        <v>231</v>
      </c>
      <c r="CP49" s="14">
        <v>241</v>
      </c>
      <c r="CQ49" s="14">
        <v>278</v>
      </c>
      <c r="CR49" s="14">
        <v>267</v>
      </c>
      <c r="CS49" s="14">
        <v>237</v>
      </c>
      <c r="CT49" s="14">
        <v>222</v>
      </c>
      <c r="CU49" s="14">
        <v>258</v>
      </c>
      <c r="CV49" s="14">
        <v>250</v>
      </c>
      <c r="CW49" s="14">
        <v>272</v>
      </c>
      <c r="CX49" s="14">
        <v>287</v>
      </c>
      <c r="CY49" s="14">
        <v>284</v>
      </c>
      <c r="CZ49" s="14">
        <v>275</v>
      </c>
      <c r="DA49" s="14">
        <v>324</v>
      </c>
      <c r="DB49" s="14">
        <v>287</v>
      </c>
      <c r="DC49" s="14">
        <v>276</v>
      </c>
      <c r="DD49" s="14">
        <v>325</v>
      </c>
      <c r="DE49" s="14">
        <v>304</v>
      </c>
      <c r="DF49" s="14">
        <v>265</v>
      </c>
      <c r="DG49" s="14">
        <v>280</v>
      </c>
      <c r="DH49" s="14">
        <v>300</v>
      </c>
      <c r="DI49" s="14">
        <v>348</v>
      </c>
      <c r="DJ49" s="14">
        <v>300</v>
      </c>
      <c r="DK49" s="14">
        <v>317</v>
      </c>
      <c r="DL49" s="14">
        <v>1444</v>
      </c>
      <c r="DM49" s="14">
        <v>1376</v>
      </c>
      <c r="DN49" s="14">
        <v>1150</v>
      </c>
      <c r="DO49" s="14">
        <v>1198</v>
      </c>
      <c r="DP49" s="14">
        <v>951</v>
      </c>
      <c r="DQ49" s="14">
        <v>741</v>
      </c>
      <c r="DR49" s="14">
        <v>589</v>
      </c>
      <c r="DS49" s="14">
        <v>460</v>
      </c>
      <c r="DT49" s="14">
        <v>354</v>
      </c>
      <c r="DU49" s="14">
        <v>308</v>
      </c>
      <c r="DV49" s="14">
        <v>178</v>
      </c>
      <c r="DW49" s="14">
        <v>124</v>
      </c>
      <c r="DX49" s="14">
        <v>52</v>
      </c>
      <c r="DY49" s="14">
        <v>28</v>
      </c>
      <c r="DZ49" s="14">
        <v>7</v>
      </c>
      <c r="EA49" s="14">
        <v>2</v>
      </c>
      <c r="EB49">
        <v>1053</v>
      </c>
      <c r="EC49">
        <v>213</v>
      </c>
      <c r="ED49">
        <v>37</v>
      </c>
      <c r="EE49">
        <v>1441</v>
      </c>
      <c r="EF49">
        <v>9120</v>
      </c>
      <c r="EG49">
        <v>1330</v>
      </c>
    </row>
    <row r="50" spans="1:137" ht="12.75">
      <c r="A50" t="s">
        <v>213</v>
      </c>
      <c r="B50" s="12">
        <v>5</v>
      </c>
      <c r="C50">
        <v>41974</v>
      </c>
      <c r="D50">
        <v>684</v>
      </c>
      <c r="E50">
        <v>729</v>
      </c>
      <c r="F50">
        <v>773</v>
      </c>
      <c r="G50">
        <v>709</v>
      </c>
      <c r="H50">
        <v>693</v>
      </c>
      <c r="I50">
        <v>752</v>
      </c>
      <c r="J50">
        <v>744</v>
      </c>
      <c r="K50">
        <v>773</v>
      </c>
      <c r="L50">
        <v>753</v>
      </c>
      <c r="M50">
        <v>788</v>
      </c>
      <c r="N50">
        <v>890</v>
      </c>
      <c r="O50">
        <v>856</v>
      </c>
      <c r="P50">
        <v>813</v>
      </c>
      <c r="Q50">
        <v>897</v>
      </c>
      <c r="R50">
        <v>905</v>
      </c>
      <c r="S50">
        <v>958</v>
      </c>
      <c r="T50">
        <v>926</v>
      </c>
      <c r="U50">
        <v>861</v>
      </c>
      <c r="V50">
        <v>934</v>
      </c>
      <c r="W50">
        <v>798</v>
      </c>
      <c r="X50">
        <v>931</v>
      </c>
      <c r="Y50">
        <v>978</v>
      </c>
      <c r="Z50">
        <v>928</v>
      </c>
      <c r="AA50">
        <v>927</v>
      </c>
      <c r="AB50">
        <v>989</v>
      </c>
      <c r="AC50">
        <v>4134</v>
      </c>
      <c r="AD50">
        <v>3489</v>
      </c>
      <c r="AE50">
        <v>2974</v>
      </c>
      <c r="AF50">
        <v>2763</v>
      </c>
      <c r="AG50">
        <v>2401</v>
      </c>
      <c r="AH50">
        <v>1661</v>
      </c>
      <c r="AI50">
        <v>1254</v>
      </c>
      <c r="AJ50">
        <v>897</v>
      </c>
      <c r="AK50">
        <v>553</v>
      </c>
      <c r="AL50">
        <v>364</v>
      </c>
      <c r="AM50">
        <v>214</v>
      </c>
      <c r="AN50">
        <v>159</v>
      </c>
      <c r="AO50">
        <v>78</v>
      </c>
      <c r="AP50">
        <v>30</v>
      </c>
      <c r="AQ50">
        <v>9</v>
      </c>
      <c r="AR50">
        <v>2</v>
      </c>
      <c r="AS50" s="13">
        <v>20324</v>
      </c>
      <c r="AT50" s="13">
        <v>340</v>
      </c>
      <c r="AU50" s="13">
        <v>376</v>
      </c>
      <c r="AV50" s="13">
        <v>401</v>
      </c>
      <c r="AW50" s="13">
        <v>353</v>
      </c>
      <c r="AX50" s="13">
        <v>336</v>
      </c>
      <c r="AY50" s="13">
        <v>363</v>
      </c>
      <c r="AZ50" s="13">
        <v>359</v>
      </c>
      <c r="BA50" s="13">
        <v>402</v>
      </c>
      <c r="BB50" s="13">
        <v>400</v>
      </c>
      <c r="BC50" s="13">
        <v>410</v>
      </c>
      <c r="BD50" s="13">
        <v>464</v>
      </c>
      <c r="BE50" s="13">
        <v>444</v>
      </c>
      <c r="BF50" s="13">
        <v>410</v>
      </c>
      <c r="BG50" s="13">
        <v>431</v>
      </c>
      <c r="BH50" s="13">
        <v>453</v>
      </c>
      <c r="BI50" s="13">
        <v>444</v>
      </c>
      <c r="BJ50" s="13">
        <v>409</v>
      </c>
      <c r="BK50" s="13">
        <v>420</v>
      </c>
      <c r="BL50" s="13">
        <v>477</v>
      </c>
      <c r="BM50" s="13">
        <v>407</v>
      </c>
      <c r="BN50" s="13">
        <v>465</v>
      </c>
      <c r="BO50" s="13">
        <v>466</v>
      </c>
      <c r="BP50" s="13">
        <v>455</v>
      </c>
      <c r="BQ50" s="13">
        <v>456</v>
      </c>
      <c r="BR50" s="13">
        <v>490</v>
      </c>
      <c r="BS50" s="13">
        <v>2057</v>
      </c>
      <c r="BT50" s="13">
        <v>1674</v>
      </c>
      <c r="BU50" s="13">
        <v>1413</v>
      </c>
      <c r="BV50" s="13">
        <v>1316</v>
      </c>
      <c r="BW50" s="13">
        <v>1095</v>
      </c>
      <c r="BX50" s="13">
        <v>766</v>
      </c>
      <c r="BY50" s="13">
        <v>558</v>
      </c>
      <c r="BZ50" s="13">
        <v>420</v>
      </c>
      <c r="CA50" s="13">
        <v>235</v>
      </c>
      <c r="CB50" s="13">
        <v>153</v>
      </c>
      <c r="CC50" s="13">
        <v>88</v>
      </c>
      <c r="CD50" s="13">
        <v>70</v>
      </c>
      <c r="CE50" s="13">
        <v>34</v>
      </c>
      <c r="CF50" s="13">
        <v>8</v>
      </c>
      <c r="CG50" s="13">
        <v>4</v>
      </c>
      <c r="CH50" s="13">
        <v>1</v>
      </c>
      <c r="CI50">
        <v>594</v>
      </c>
      <c r="CJ50">
        <v>118</v>
      </c>
      <c r="CK50">
        <v>14</v>
      </c>
      <c r="CL50" s="14">
        <v>21650</v>
      </c>
      <c r="CM50" s="14">
        <v>343</v>
      </c>
      <c r="CN50" s="14">
        <v>354</v>
      </c>
      <c r="CO50" s="14">
        <v>373</v>
      </c>
      <c r="CP50" s="14">
        <v>356</v>
      </c>
      <c r="CQ50" s="14">
        <v>357</v>
      </c>
      <c r="CR50" s="14">
        <v>389</v>
      </c>
      <c r="CS50" s="14">
        <v>385</v>
      </c>
      <c r="CT50" s="14">
        <v>371</v>
      </c>
      <c r="CU50" s="14">
        <v>354</v>
      </c>
      <c r="CV50" s="14">
        <v>378</v>
      </c>
      <c r="CW50" s="14">
        <v>426</v>
      </c>
      <c r="CX50" s="14">
        <v>412</v>
      </c>
      <c r="CY50" s="14">
        <v>403</v>
      </c>
      <c r="CZ50" s="14">
        <v>466</v>
      </c>
      <c r="DA50" s="14">
        <v>453</v>
      </c>
      <c r="DB50" s="14">
        <v>514</v>
      </c>
      <c r="DC50" s="14">
        <v>517</v>
      </c>
      <c r="DD50" s="14">
        <v>440</v>
      </c>
      <c r="DE50" s="14">
        <v>458</v>
      </c>
      <c r="DF50" s="14">
        <v>391</v>
      </c>
      <c r="DG50" s="14">
        <v>466</v>
      </c>
      <c r="DH50" s="14">
        <v>512</v>
      </c>
      <c r="DI50" s="14">
        <v>473</v>
      </c>
      <c r="DJ50" s="14">
        <v>471</v>
      </c>
      <c r="DK50" s="14">
        <v>498</v>
      </c>
      <c r="DL50" s="14">
        <v>2077</v>
      </c>
      <c r="DM50" s="14">
        <v>1815</v>
      </c>
      <c r="DN50" s="14">
        <v>1561</v>
      </c>
      <c r="DO50" s="14">
        <v>1446</v>
      </c>
      <c r="DP50" s="14">
        <v>1306</v>
      </c>
      <c r="DQ50" s="14">
        <v>895</v>
      </c>
      <c r="DR50" s="14">
        <v>696</v>
      </c>
      <c r="DS50" s="14">
        <v>477</v>
      </c>
      <c r="DT50" s="14">
        <v>317</v>
      </c>
      <c r="DU50" s="14">
        <v>211</v>
      </c>
      <c r="DV50" s="14">
        <v>126</v>
      </c>
      <c r="DW50" s="14">
        <v>89</v>
      </c>
      <c r="DX50" s="14">
        <v>44</v>
      </c>
      <c r="DY50" s="14">
        <v>22</v>
      </c>
      <c r="DZ50" s="14">
        <v>5</v>
      </c>
      <c r="EA50" s="14">
        <v>1</v>
      </c>
      <c r="EB50">
        <v>816</v>
      </c>
      <c r="EC50">
        <v>161</v>
      </c>
      <c r="ED50">
        <v>28</v>
      </c>
      <c r="EE50">
        <v>2159</v>
      </c>
      <c r="EF50">
        <v>12947</v>
      </c>
      <c r="EG50">
        <v>1591</v>
      </c>
    </row>
    <row r="51" spans="1:137" ht="12.75">
      <c r="A51" t="s">
        <v>214</v>
      </c>
      <c r="B51" s="12">
        <v>5</v>
      </c>
      <c r="C51">
        <v>54156</v>
      </c>
      <c r="D51">
        <v>857</v>
      </c>
      <c r="E51">
        <v>929</v>
      </c>
      <c r="F51">
        <v>953</v>
      </c>
      <c r="G51">
        <v>944</v>
      </c>
      <c r="H51">
        <v>902</v>
      </c>
      <c r="I51">
        <v>967</v>
      </c>
      <c r="J51">
        <v>937</v>
      </c>
      <c r="K51">
        <v>946</v>
      </c>
      <c r="L51">
        <v>974</v>
      </c>
      <c r="M51">
        <v>1021</v>
      </c>
      <c r="N51">
        <v>1144</v>
      </c>
      <c r="O51">
        <v>1118</v>
      </c>
      <c r="P51">
        <v>1179</v>
      </c>
      <c r="Q51">
        <v>1042</v>
      </c>
      <c r="R51">
        <v>1193</v>
      </c>
      <c r="S51">
        <v>1236</v>
      </c>
      <c r="T51">
        <v>1240</v>
      </c>
      <c r="U51">
        <v>1206</v>
      </c>
      <c r="V51">
        <v>1113</v>
      </c>
      <c r="W51">
        <v>1016</v>
      </c>
      <c r="X51">
        <v>1051</v>
      </c>
      <c r="Y51">
        <v>1162</v>
      </c>
      <c r="Z51">
        <v>1206</v>
      </c>
      <c r="AA51">
        <v>1117</v>
      </c>
      <c r="AB51">
        <v>1118</v>
      </c>
      <c r="AC51">
        <v>5219</v>
      </c>
      <c r="AD51">
        <v>4418</v>
      </c>
      <c r="AE51">
        <v>4010</v>
      </c>
      <c r="AF51">
        <v>3640</v>
      </c>
      <c r="AG51">
        <v>2971</v>
      </c>
      <c r="AH51">
        <v>2118</v>
      </c>
      <c r="AI51">
        <v>1712</v>
      </c>
      <c r="AJ51">
        <v>1223</v>
      </c>
      <c r="AK51">
        <v>835</v>
      </c>
      <c r="AL51">
        <v>579</v>
      </c>
      <c r="AM51">
        <v>376</v>
      </c>
      <c r="AN51">
        <v>264</v>
      </c>
      <c r="AO51">
        <v>146</v>
      </c>
      <c r="AP51">
        <v>53</v>
      </c>
      <c r="AQ51">
        <v>18</v>
      </c>
      <c r="AR51">
        <v>6</v>
      </c>
      <c r="AS51" s="13">
        <v>26390</v>
      </c>
      <c r="AT51" s="13">
        <v>456</v>
      </c>
      <c r="AU51" s="13">
        <v>511</v>
      </c>
      <c r="AV51" s="13">
        <v>512</v>
      </c>
      <c r="AW51" s="13">
        <v>479</v>
      </c>
      <c r="AX51" s="13">
        <v>463</v>
      </c>
      <c r="AY51" s="13">
        <v>489</v>
      </c>
      <c r="AZ51" s="13">
        <v>487</v>
      </c>
      <c r="BA51" s="13">
        <v>480</v>
      </c>
      <c r="BB51" s="13">
        <v>524</v>
      </c>
      <c r="BC51" s="13">
        <v>528</v>
      </c>
      <c r="BD51" s="13">
        <v>595</v>
      </c>
      <c r="BE51" s="13">
        <v>564</v>
      </c>
      <c r="BF51" s="13">
        <v>613</v>
      </c>
      <c r="BG51" s="13">
        <v>482</v>
      </c>
      <c r="BH51" s="13">
        <v>575</v>
      </c>
      <c r="BI51" s="13">
        <v>613</v>
      </c>
      <c r="BJ51" s="13">
        <v>605</v>
      </c>
      <c r="BK51" s="13">
        <v>618</v>
      </c>
      <c r="BL51" s="13">
        <v>530</v>
      </c>
      <c r="BM51" s="13">
        <v>491</v>
      </c>
      <c r="BN51" s="13">
        <v>509</v>
      </c>
      <c r="BO51" s="13">
        <v>563</v>
      </c>
      <c r="BP51" s="13">
        <v>594</v>
      </c>
      <c r="BQ51" s="13">
        <v>569</v>
      </c>
      <c r="BR51" s="13">
        <v>542</v>
      </c>
      <c r="BS51" s="13">
        <v>2606</v>
      </c>
      <c r="BT51" s="13">
        <v>2150</v>
      </c>
      <c r="BU51" s="13">
        <v>1874</v>
      </c>
      <c r="BV51" s="13">
        <v>1762</v>
      </c>
      <c r="BW51" s="13">
        <v>1376</v>
      </c>
      <c r="BX51" s="13">
        <v>987</v>
      </c>
      <c r="BY51" s="13">
        <v>774</v>
      </c>
      <c r="BZ51" s="13">
        <v>553</v>
      </c>
      <c r="CA51" s="13">
        <v>365</v>
      </c>
      <c r="CB51" s="13">
        <v>237</v>
      </c>
      <c r="CC51" s="13">
        <v>138</v>
      </c>
      <c r="CD51" s="13">
        <v>95</v>
      </c>
      <c r="CE51" s="13">
        <v>47</v>
      </c>
      <c r="CF51" s="13">
        <v>23</v>
      </c>
      <c r="CG51" s="13">
        <v>9</v>
      </c>
      <c r="CH51" s="13">
        <v>3</v>
      </c>
      <c r="CI51">
        <v>918</v>
      </c>
      <c r="CJ51">
        <v>177</v>
      </c>
      <c r="CK51">
        <v>35</v>
      </c>
      <c r="CL51" s="14">
        <v>27766</v>
      </c>
      <c r="CM51" s="14">
        <v>402</v>
      </c>
      <c r="CN51" s="14">
        <v>418</v>
      </c>
      <c r="CO51" s="14">
        <v>441</v>
      </c>
      <c r="CP51" s="14">
        <v>465</v>
      </c>
      <c r="CQ51" s="14">
        <v>439</v>
      </c>
      <c r="CR51" s="14">
        <v>478</v>
      </c>
      <c r="CS51" s="14">
        <v>450</v>
      </c>
      <c r="CT51" s="14">
        <v>466</v>
      </c>
      <c r="CU51" s="14">
        <v>450</v>
      </c>
      <c r="CV51" s="14">
        <v>493</v>
      </c>
      <c r="CW51" s="14">
        <v>548</v>
      </c>
      <c r="CX51" s="14">
        <v>554</v>
      </c>
      <c r="CY51" s="14">
        <v>566</v>
      </c>
      <c r="CZ51" s="14">
        <v>560</v>
      </c>
      <c r="DA51" s="14">
        <v>617</v>
      </c>
      <c r="DB51" s="14">
        <v>623</v>
      </c>
      <c r="DC51" s="14">
        <v>636</v>
      </c>
      <c r="DD51" s="14">
        <v>588</v>
      </c>
      <c r="DE51" s="14">
        <v>584</v>
      </c>
      <c r="DF51" s="14">
        <v>524</v>
      </c>
      <c r="DG51" s="14">
        <v>542</v>
      </c>
      <c r="DH51" s="14">
        <v>599</v>
      </c>
      <c r="DI51" s="14">
        <v>612</v>
      </c>
      <c r="DJ51" s="14">
        <v>547</v>
      </c>
      <c r="DK51" s="14">
        <v>575</v>
      </c>
      <c r="DL51" s="14">
        <v>2613</v>
      </c>
      <c r="DM51" s="14">
        <v>2269</v>
      </c>
      <c r="DN51" s="14">
        <v>2135</v>
      </c>
      <c r="DO51" s="14">
        <v>1878</v>
      </c>
      <c r="DP51" s="14">
        <v>1595</v>
      </c>
      <c r="DQ51" s="14">
        <v>1131</v>
      </c>
      <c r="DR51" s="14">
        <v>938</v>
      </c>
      <c r="DS51" s="14">
        <v>670</v>
      </c>
      <c r="DT51" s="14">
        <v>469</v>
      </c>
      <c r="DU51" s="14">
        <v>341</v>
      </c>
      <c r="DV51" s="14">
        <v>237</v>
      </c>
      <c r="DW51" s="14">
        <v>170</v>
      </c>
      <c r="DX51" s="14">
        <v>99</v>
      </c>
      <c r="DY51" s="14">
        <v>30</v>
      </c>
      <c r="DZ51" s="14">
        <v>8</v>
      </c>
      <c r="EA51" s="14">
        <v>3</v>
      </c>
      <c r="EB51">
        <v>1358</v>
      </c>
      <c r="EC51">
        <v>310</v>
      </c>
      <c r="ED51">
        <v>42</v>
      </c>
      <c r="EE51">
        <v>2845</v>
      </c>
      <c r="EF51">
        <v>16322</v>
      </c>
      <c r="EG51">
        <v>2069</v>
      </c>
    </row>
    <row r="52" spans="1:137" ht="12.75">
      <c r="A52" t="s">
        <v>215</v>
      </c>
      <c r="B52" s="12">
        <v>5</v>
      </c>
      <c r="C52">
        <v>41263</v>
      </c>
      <c r="D52">
        <v>668</v>
      </c>
      <c r="E52">
        <v>637</v>
      </c>
      <c r="F52">
        <v>734</v>
      </c>
      <c r="G52">
        <v>675</v>
      </c>
      <c r="H52">
        <v>701</v>
      </c>
      <c r="I52">
        <v>752</v>
      </c>
      <c r="J52">
        <v>736</v>
      </c>
      <c r="K52">
        <v>725</v>
      </c>
      <c r="L52">
        <v>736</v>
      </c>
      <c r="M52">
        <v>839</v>
      </c>
      <c r="N52">
        <v>904</v>
      </c>
      <c r="O52">
        <v>805</v>
      </c>
      <c r="P52">
        <v>822</v>
      </c>
      <c r="Q52">
        <v>918</v>
      </c>
      <c r="R52">
        <v>938</v>
      </c>
      <c r="S52">
        <v>910</v>
      </c>
      <c r="T52">
        <v>911</v>
      </c>
      <c r="U52">
        <v>812</v>
      </c>
      <c r="V52">
        <v>890</v>
      </c>
      <c r="W52">
        <v>753</v>
      </c>
      <c r="X52">
        <v>774</v>
      </c>
      <c r="Y52">
        <v>823</v>
      </c>
      <c r="Z52">
        <v>893</v>
      </c>
      <c r="AA52">
        <v>782</v>
      </c>
      <c r="AB52">
        <v>829</v>
      </c>
      <c r="AC52">
        <v>3797</v>
      </c>
      <c r="AD52">
        <v>3263</v>
      </c>
      <c r="AE52">
        <v>3116</v>
      </c>
      <c r="AF52">
        <v>2780</v>
      </c>
      <c r="AG52">
        <v>2251</v>
      </c>
      <c r="AH52">
        <v>1560</v>
      </c>
      <c r="AI52">
        <v>1295</v>
      </c>
      <c r="AJ52">
        <v>1029</v>
      </c>
      <c r="AK52">
        <v>818</v>
      </c>
      <c r="AL52">
        <v>614</v>
      </c>
      <c r="AM52">
        <v>341</v>
      </c>
      <c r="AN52">
        <v>241</v>
      </c>
      <c r="AO52">
        <v>125</v>
      </c>
      <c r="AP52">
        <v>44</v>
      </c>
      <c r="AQ52">
        <v>16</v>
      </c>
      <c r="AR52">
        <v>6</v>
      </c>
      <c r="AS52" s="13">
        <v>19951</v>
      </c>
      <c r="AT52" s="13">
        <v>350</v>
      </c>
      <c r="AU52" s="13">
        <v>332</v>
      </c>
      <c r="AV52" s="13">
        <v>402</v>
      </c>
      <c r="AW52" s="13">
        <v>366</v>
      </c>
      <c r="AX52" s="13">
        <v>355</v>
      </c>
      <c r="AY52" s="13">
        <v>365</v>
      </c>
      <c r="AZ52" s="13">
        <v>379</v>
      </c>
      <c r="BA52" s="13">
        <v>348</v>
      </c>
      <c r="BB52" s="13">
        <v>378</v>
      </c>
      <c r="BC52" s="13">
        <v>420</v>
      </c>
      <c r="BD52" s="13">
        <v>475</v>
      </c>
      <c r="BE52" s="13">
        <v>413</v>
      </c>
      <c r="BF52" s="13">
        <v>427</v>
      </c>
      <c r="BG52" s="13">
        <v>458</v>
      </c>
      <c r="BH52" s="13">
        <v>486</v>
      </c>
      <c r="BI52" s="13">
        <v>452</v>
      </c>
      <c r="BJ52" s="13">
        <v>457</v>
      </c>
      <c r="BK52" s="13">
        <v>407</v>
      </c>
      <c r="BL52" s="13">
        <v>449</v>
      </c>
      <c r="BM52" s="13">
        <v>379</v>
      </c>
      <c r="BN52" s="13">
        <v>399</v>
      </c>
      <c r="BO52" s="13">
        <v>413</v>
      </c>
      <c r="BP52" s="13">
        <v>420</v>
      </c>
      <c r="BQ52" s="13">
        <v>389</v>
      </c>
      <c r="BR52" s="13">
        <v>401</v>
      </c>
      <c r="BS52" s="13">
        <v>1808</v>
      </c>
      <c r="BT52" s="13">
        <v>1600</v>
      </c>
      <c r="BU52" s="13">
        <v>1442</v>
      </c>
      <c r="BV52" s="13">
        <v>1324</v>
      </c>
      <c r="BW52" s="13">
        <v>1051</v>
      </c>
      <c r="BX52" s="13">
        <v>708</v>
      </c>
      <c r="BY52" s="13">
        <v>559</v>
      </c>
      <c r="BZ52" s="13">
        <v>445</v>
      </c>
      <c r="CA52" s="13">
        <v>324</v>
      </c>
      <c r="CB52" s="13">
        <v>272</v>
      </c>
      <c r="CC52" s="13">
        <v>132</v>
      </c>
      <c r="CD52" s="13">
        <v>103</v>
      </c>
      <c r="CE52" s="13">
        <v>43</v>
      </c>
      <c r="CF52" s="13">
        <v>19</v>
      </c>
      <c r="CG52" s="13">
        <v>4</v>
      </c>
      <c r="CH52" s="13">
        <v>1</v>
      </c>
      <c r="CI52">
        <v>897</v>
      </c>
      <c r="CJ52">
        <v>170</v>
      </c>
      <c r="CK52">
        <v>24</v>
      </c>
      <c r="CL52" s="14">
        <v>21312</v>
      </c>
      <c r="CM52" s="14">
        <v>318</v>
      </c>
      <c r="CN52" s="14">
        <v>305</v>
      </c>
      <c r="CO52" s="14">
        <v>332</v>
      </c>
      <c r="CP52" s="14">
        <v>309</v>
      </c>
      <c r="CQ52" s="14">
        <v>347</v>
      </c>
      <c r="CR52" s="14">
        <v>387</v>
      </c>
      <c r="CS52" s="14">
        <v>357</v>
      </c>
      <c r="CT52" s="14">
        <v>378</v>
      </c>
      <c r="CU52" s="14">
        <v>358</v>
      </c>
      <c r="CV52" s="14">
        <v>418</v>
      </c>
      <c r="CW52" s="14">
        <v>430</v>
      </c>
      <c r="CX52" s="14">
        <v>392</v>
      </c>
      <c r="CY52" s="14">
        <v>395</v>
      </c>
      <c r="CZ52" s="14">
        <v>460</v>
      </c>
      <c r="DA52" s="14">
        <v>452</v>
      </c>
      <c r="DB52" s="14">
        <v>458</v>
      </c>
      <c r="DC52" s="14">
        <v>454</v>
      </c>
      <c r="DD52" s="14">
        <v>405</v>
      </c>
      <c r="DE52" s="14">
        <v>441</v>
      </c>
      <c r="DF52" s="14">
        <v>375</v>
      </c>
      <c r="DG52" s="14">
        <v>376</v>
      </c>
      <c r="DH52" s="14">
        <v>410</v>
      </c>
      <c r="DI52" s="14">
        <v>472</v>
      </c>
      <c r="DJ52" s="14">
        <v>392</v>
      </c>
      <c r="DK52" s="14">
        <v>429</v>
      </c>
      <c r="DL52" s="14">
        <v>1990</v>
      </c>
      <c r="DM52" s="14">
        <v>1663</v>
      </c>
      <c r="DN52" s="14">
        <v>1673</v>
      </c>
      <c r="DO52" s="14">
        <v>1456</v>
      </c>
      <c r="DP52" s="14">
        <v>1200</v>
      </c>
      <c r="DQ52" s="14">
        <v>852</v>
      </c>
      <c r="DR52" s="14">
        <v>736</v>
      </c>
      <c r="DS52" s="14">
        <v>584</v>
      </c>
      <c r="DT52" s="14">
        <v>494</v>
      </c>
      <c r="DU52" s="14">
        <v>342</v>
      </c>
      <c r="DV52" s="14">
        <v>209</v>
      </c>
      <c r="DW52" s="14">
        <v>138</v>
      </c>
      <c r="DX52" s="14">
        <v>82</v>
      </c>
      <c r="DY52" s="14">
        <v>25</v>
      </c>
      <c r="DZ52" s="14">
        <v>11</v>
      </c>
      <c r="EA52" s="14">
        <v>5</v>
      </c>
      <c r="EB52">
        <v>1308</v>
      </c>
      <c r="EC52">
        <v>262</v>
      </c>
      <c r="ED52">
        <v>42</v>
      </c>
      <c r="EE52">
        <v>2129</v>
      </c>
      <c r="EF52">
        <v>12194</v>
      </c>
      <c r="EG52">
        <v>1588</v>
      </c>
    </row>
    <row r="53" spans="1:137" ht="12.75">
      <c r="A53" t="s">
        <v>216</v>
      </c>
      <c r="B53" s="12">
        <v>6</v>
      </c>
      <c r="C53">
        <v>6938</v>
      </c>
      <c r="D53">
        <v>96</v>
      </c>
      <c r="E53">
        <v>95</v>
      </c>
      <c r="F53">
        <v>97</v>
      </c>
      <c r="G53">
        <v>106</v>
      </c>
      <c r="H53">
        <v>89</v>
      </c>
      <c r="I53">
        <v>107</v>
      </c>
      <c r="J53">
        <v>107</v>
      </c>
      <c r="K53">
        <v>94</v>
      </c>
      <c r="L53">
        <v>81</v>
      </c>
      <c r="M53">
        <v>133</v>
      </c>
      <c r="N53">
        <v>127</v>
      </c>
      <c r="O53">
        <v>105</v>
      </c>
      <c r="P53">
        <v>126</v>
      </c>
      <c r="Q53">
        <v>114</v>
      </c>
      <c r="R53">
        <v>111</v>
      </c>
      <c r="S53">
        <v>124</v>
      </c>
      <c r="T53">
        <v>111</v>
      </c>
      <c r="U53">
        <v>135</v>
      </c>
      <c r="V53">
        <v>135</v>
      </c>
      <c r="W53">
        <v>135</v>
      </c>
      <c r="X53">
        <v>127</v>
      </c>
      <c r="Y53">
        <v>130</v>
      </c>
      <c r="Z53">
        <v>146</v>
      </c>
      <c r="AA53">
        <v>142</v>
      </c>
      <c r="AB53">
        <v>149</v>
      </c>
      <c r="AC53">
        <v>716</v>
      </c>
      <c r="AD53">
        <v>610</v>
      </c>
      <c r="AE53">
        <v>566</v>
      </c>
      <c r="AF53">
        <v>553</v>
      </c>
      <c r="AG53">
        <v>460</v>
      </c>
      <c r="AH53">
        <v>349</v>
      </c>
      <c r="AI53">
        <v>278</v>
      </c>
      <c r="AJ53">
        <v>150</v>
      </c>
      <c r="AK53">
        <v>109</v>
      </c>
      <c r="AL53">
        <v>92</v>
      </c>
      <c r="AM53">
        <v>55</v>
      </c>
      <c r="AN53">
        <v>33</v>
      </c>
      <c r="AO53">
        <v>31</v>
      </c>
      <c r="AP53">
        <v>10</v>
      </c>
      <c r="AQ53">
        <v>3</v>
      </c>
      <c r="AR53">
        <v>1</v>
      </c>
      <c r="AS53" s="13">
        <v>3210</v>
      </c>
      <c r="AT53" s="13">
        <v>45</v>
      </c>
      <c r="AU53" s="13">
        <v>52</v>
      </c>
      <c r="AV53" s="13">
        <v>43</v>
      </c>
      <c r="AW53" s="13">
        <v>48</v>
      </c>
      <c r="AX53" s="13">
        <v>54</v>
      </c>
      <c r="AY53" s="13">
        <v>51</v>
      </c>
      <c r="AZ53" s="13">
        <v>52</v>
      </c>
      <c r="BA53" s="13">
        <v>41</v>
      </c>
      <c r="BB53" s="13">
        <v>40</v>
      </c>
      <c r="BC53" s="13">
        <v>70</v>
      </c>
      <c r="BD53" s="13">
        <v>67</v>
      </c>
      <c r="BE53" s="13">
        <v>49</v>
      </c>
      <c r="BF53" s="13">
        <v>63</v>
      </c>
      <c r="BG53" s="13">
        <v>59</v>
      </c>
      <c r="BH53" s="13">
        <v>54</v>
      </c>
      <c r="BI53" s="13">
        <v>50</v>
      </c>
      <c r="BJ53" s="13">
        <v>53</v>
      </c>
      <c r="BK53" s="13">
        <v>58</v>
      </c>
      <c r="BL53" s="13">
        <v>61</v>
      </c>
      <c r="BM53" s="13">
        <v>58</v>
      </c>
      <c r="BN53" s="13">
        <v>60</v>
      </c>
      <c r="BO53" s="13">
        <v>54</v>
      </c>
      <c r="BP53" s="13">
        <v>68</v>
      </c>
      <c r="BQ53" s="13">
        <v>72</v>
      </c>
      <c r="BR53" s="13">
        <v>66</v>
      </c>
      <c r="BS53" s="13">
        <v>329</v>
      </c>
      <c r="BT53" s="13">
        <v>288</v>
      </c>
      <c r="BU53" s="13">
        <v>260</v>
      </c>
      <c r="BV53" s="13">
        <v>252</v>
      </c>
      <c r="BW53" s="13">
        <v>212</v>
      </c>
      <c r="BX53" s="13">
        <v>151</v>
      </c>
      <c r="BY53" s="13">
        <v>131</v>
      </c>
      <c r="BZ53" s="13">
        <v>72</v>
      </c>
      <c r="CA53" s="13">
        <v>45</v>
      </c>
      <c r="CB53" s="13">
        <v>36</v>
      </c>
      <c r="CC53" s="13">
        <v>20</v>
      </c>
      <c r="CD53" s="13">
        <v>11</v>
      </c>
      <c r="CE53" s="13">
        <v>11</v>
      </c>
      <c r="CF53" s="13">
        <v>4</v>
      </c>
      <c r="CG53" s="13">
        <v>0</v>
      </c>
      <c r="CH53" s="13">
        <v>0</v>
      </c>
      <c r="CI53">
        <v>128</v>
      </c>
      <c r="CJ53">
        <v>27</v>
      </c>
      <c r="CK53">
        <v>4</v>
      </c>
      <c r="CL53" s="14">
        <v>3728</v>
      </c>
      <c r="CM53" s="14">
        <v>51</v>
      </c>
      <c r="CN53" s="14">
        <v>43</v>
      </c>
      <c r="CO53" s="14">
        <v>54</v>
      </c>
      <c r="CP53" s="14">
        <v>58</v>
      </c>
      <c r="CQ53" s="14">
        <v>35</v>
      </c>
      <c r="CR53" s="14">
        <v>56</v>
      </c>
      <c r="CS53" s="14">
        <v>55</v>
      </c>
      <c r="CT53" s="14">
        <v>53</v>
      </c>
      <c r="CU53" s="14">
        <v>42</v>
      </c>
      <c r="CV53" s="14">
        <v>63</v>
      </c>
      <c r="CW53" s="14">
        <v>60</v>
      </c>
      <c r="CX53" s="14">
        <v>56</v>
      </c>
      <c r="CY53" s="14">
        <v>62</v>
      </c>
      <c r="CZ53" s="14">
        <v>55</v>
      </c>
      <c r="DA53" s="14">
        <v>57</v>
      </c>
      <c r="DB53" s="14">
        <v>74</v>
      </c>
      <c r="DC53" s="14">
        <v>58</v>
      </c>
      <c r="DD53" s="14">
        <v>77</v>
      </c>
      <c r="DE53" s="14">
        <v>74</v>
      </c>
      <c r="DF53" s="14">
        <v>77</v>
      </c>
      <c r="DG53" s="14">
        <v>67</v>
      </c>
      <c r="DH53" s="14">
        <v>76</v>
      </c>
      <c r="DI53" s="14">
        <v>78</v>
      </c>
      <c r="DJ53" s="14">
        <v>70</v>
      </c>
      <c r="DK53" s="14">
        <v>83</v>
      </c>
      <c r="DL53" s="14">
        <v>387</v>
      </c>
      <c r="DM53" s="14">
        <v>322</v>
      </c>
      <c r="DN53" s="14">
        <v>306</v>
      </c>
      <c r="DO53" s="14">
        <v>301</v>
      </c>
      <c r="DP53" s="14">
        <v>248</v>
      </c>
      <c r="DQ53" s="14">
        <v>198</v>
      </c>
      <c r="DR53" s="14">
        <v>147</v>
      </c>
      <c r="DS53" s="14">
        <v>78</v>
      </c>
      <c r="DT53" s="14">
        <v>65</v>
      </c>
      <c r="DU53" s="14">
        <v>55</v>
      </c>
      <c r="DV53" s="14">
        <v>35</v>
      </c>
      <c r="DW53" s="14">
        <v>22</v>
      </c>
      <c r="DX53" s="14">
        <v>20</v>
      </c>
      <c r="DY53" s="14">
        <v>6</v>
      </c>
      <c r="DZ53" s="14">
        <v>3</v>
      </c>
      <c r="EA53" s="14">
        <v>1</v>
      </c>
      <c r="EB53">
        <v>207</v>
      </c>
      <c r="EC53">
        <v>52</v>
      </c>
      <c r="ED53">
        <v>10</v>
      </c>
      <c r="EE53">
        <v>291</v>
      </c>
      <c r="EF53">
        <v>2296</v>
      </c>
      <c r="EG53">
        <v>344</v>
      </c>
    </row>
    <row r="54" spans="1:137" ht="12.75">
      <c r="A54" t="s">
        <v>217</v>
      </c>
      <c r="B54" s="12">
        <v>2</v>
      </c>
      <c r="C54">
        <v>5480</v>
      </c>
      <c r="D54">
        <v>71</v>
      </c>
      <c r="E54">
        <v>55</v>
      </c>
      <c r="F54">
        <v>58</v>
      </c>
      <c r="G54">
        <v>53</v>
      </c>
      <c r="H54">
        <v>65</v>
      </c>
      <c r="I54">
        <v>68</v>
      </c>
      <c r="J54">
        <v>66</v>
      </c>
      <c r="K54">
        <v>48</v>
      </c>
      <c r="L54">
        <v>50</v>
      </c>
      <c r="M54">
        <v>49</v>
      </c>
      <c r="N54">
        <v>67</v>
      </c>
      <c r="O54">
        <v>70</v>
      </c>
      <c r="P54">
        <v>67</v>
      </c>
      <c r="Q54">
        <v>65</v>
      </c>
      <c r="R54">
        <v>61</v>
      </c>
      <c r="S54">
        <v>69</v>
      </c>
      <c r="T54">
        <v>76</v>
      </c>
      <c r="U54">
        <v>82</v>
      </c>
      <c r="V54">
        <v>113</v>
      </c>
      <c r="W54">
        <v>111</v>
      </c>
      <c r="X54">
        <v>106</v>
      </c>
      <c r="Y54">
        <v>138</v>
      </c>
      <c r="Z54">
        <v>118</v>
      </c>
      <c r="AA54">
        <v>104</v>
      </c>
      <c r="AB54">
        <v>109</v>
      </c>
      <c r="AC54">
        <v>528</v>
      </c>
      <c r="AD54">
        <v>506</v>
      </c>
      <c r="AE54">
        <v>400</v>
      </c>
      <c r="AF54">
        <v>396</v>
      </c>
      <c r="AG54">
        <v>429</v>
      </c>
      <c r="AH54">
        <v>352</v>
      </c>
      <c r="AI54">
        <v>271</v>
      </c>
      <c r="AJ54">
        <v>233</v>
      </c>
      <c r="AK54">
        <v>172</v>
      </c>
      <c r="AL54">
        <v>126</v>
      </c>
      <c r="AM54">
        <v>58</v>
      </c>
      <c r="AN54">
        <v>34</v>
      </c>
      <c r="AO54">
        <v>22</v>
      </c>
      <c r="AP54">
        <v>11</v>
      </c>
      <c r="AQ54">
        <v>5</v>
      </c>
      <c r="AR54">
        <v>0</v>
      </c>
      <c r="AS54" s="13">
        <v>2455</v>
      </c>
      <c r="AT54" s="13">
        <v>37</v>
      </c>
      <c r="AU54" s="13">
        <v>25</v>
      </c>
      <c r="AV54" s="13">
        <v>32</v>
      </c>
      <c r="AW54" s="13">
        <v>27</v>
      </c>
      <c r="AX54" s="13">
        <v>36</v>
      </c>
      <c r="AY54" s="13">
        <v>36</v>
      </c>
      <c r="AZ54" s="13">
        <v>36</v>
      </c>
      <c r="BA54" s="13">
        <v>25</v>
      </c>
      <c r="BB54" s="13">
        <v>24</v>
      </c>
      <c r="BC54" s="13">
        <v>25</v>
      </c>
      <c r="BD54" s="13">
        <v>30</v>
      </c>
      <c r="BE54" s="13">
        <v>31</v>
      </c>
      <c r="BF54" s="13">
        <v>31</v>
      </c>
      <c r="BG54" s="13">
        <v>40</v>
      </c>
      <c r="BH54" s="13">
        <v>25</v>
      </c>
      <c r="BI54" s="13">
        <v>37</v>
      </c>
      <c r="BJ54" s="13">
        <v>36</v>
      </c>
      <c r="BK54" s="13">
        <v>35</v>
      </c>
      <c r="BL54" s="13">
        <v>60</v>
      </c>
      <c r="BM54" s="13">
        <v>51</v>
      </c>
      <c r="BN54" s="13">
        <v>43</v>
      </c>
      <c r="BO54" s="13">
        <v>59</v>
      </c>
      <c r="BP54" s="13">
        <v>54</v>
      </c>
      <c r="BQ54" s="13">
        <v>44</v>
      </c>
      <c r="BR54" s="13">
        <v>48</v>
      </c>
      <c r="BS54" s="13">
        <v>227</v>
      </c>
      <c r="BT54" s="13">
        <v>202</v>
      </c>
      <c r="BU54" s="13">
        <v>156</v>
      </c>
      <c r="BV54" s="13">
        <v>184</v>
      </c>
      <c r="BW54" s="13">
        <v>196</v>
      </c>
      <c r="BX54" s="13">
        <v>152</v>
      </c>
      <c r="BY54" s="13">
        <v>129</v>
      </c>
      <c r="BZ54" s="13">
        <v>99</v>
      </c>
      <c r="CA54" s="13">
        <v>84</v>
      </c>
      <c r="CB54" s="13">
        <v>54</v>
      </c>
      <c r="CC54" s="13">
        <v>21</v>
      </c>
      <c r="CD54" s="13">
        <v>15</v>
      </c>
      <c r="CE54" s="13">
        <v>3</v>
      </c>
      <c r="CF54" s="13">
        <v>2</v>
      </c>
      <c r="CG54" s="13">
        <v>1</v>
      </c>
      <c r="CH54" s="13">
        <v>0</v>
      </c>
      <c r="CI54">
        <v>180</v>
      </c>
      <c r="CJ54">
        <v>21</v>
      </c>
      <c r="CK54">
        <v>3</v>
      </c>
      <c r="CL54" s="14">
        <v>3025</v>
      </c>
      <c r="CM54" s="14">
        <v>33</v>
      </c>
      <c r="CN54" s="14">
        <v>30</v>
      </c>
      <c r="CO54" s="14">
        <v>26</v>
      </c>
      <c r="CP54" s="14">
        <v>26</v>
      </c>
      <c r="CQ54" s="14">
        <v>28</v>
      </c>
      <c r="CR54" s="14">
        <v>31</v>
      </c>
      <c r="CS54" s="14">
        <v>29</v>
      </c>
      <c r="CT54" s="14">
        <v>23</v>
      </c>
      <c r="CU54" s="14">
        <v>26</v>
      </c>
      <c r="CV54" s="14">
        <v>24</v>
      </c>
      <c r="CW54" s="14">
        <v>36</v>
      </c>
      <c r="CX54" s="14">
        <v>39</v>
      </c>
      <c r="CY54" s="14">
        <v>35</v>
      </c>
      <c r="CZ54" s="14">
        <v>25</v>
      </c>
      <c r="DA54" s="14">
        <v>36</v>
      </c>
      <c r="DB54" s="14">
        <v>31</v>
      </c>
      <c r="DC54" s="14">
        <v>40</v>
      </c>
      <c r="DD54" s="14">
        <v>47</v>
      </c>
      <c r="DE54" s="14">
        <v>53</v>
      </c>
      <c r="DF54" s="14">
        <v>60</v>
      </c>
      <c r="DG54" s="14">
        <v>63</v>
      </c>
      <c r="DH54" s="14">
        <v>79</v>
      </c>
      <c r="DI54" s="14">
        <v>63</v>
      </c>
      <c r="DJ54" s="14">
        <v>60</v>
      </c>
      <c r="DK54" s="14">
        <v>61</v>
      </c>
      <c r="DL54" s="14">
        <v>301</v>
      </c>
      <c r="DM54" s="14">
        <v>304</v>
      </c>
      <c r="DN54" s="14">
        <v>243</v>
      </c>
      <c r="DO54" s="14">
        <v>212</v>
      </c>
      <c r="DP54" s="14">
        <v>233</v>
      </c>
      <c r="DQ54" s="14">
        <v>200</v>
      </c>
      <c r="DR54" s="14">
        <v>142</v>
      </c>
      <c r="DS54" s="14">
        <v>134</v>
      </c>
      <c r="DT54" s="14">
        <v>87</v>
      </c>
      <c r="DU54" s="14">
        <v>72</v>
      </c>
      <c r="DV54" s="14">
        <v>37</v>
      </c>
      <c r="DW54" s="14">
        <v>20</v>
      </c>
      <c r="DX54" s="14">
        <v>19</v>
      </c>
      <c r="DY54" s="14">
        <v>9</v>
      </c>
      <c r="DZ54" s="14">
        <v>4</v>
      </c>
      <c r="EA54" s="14">
        <v>0</v>
      </c>
      <c r="EB54">
        <v>249</v>
      </c>
      <c r="EC54">
        <v>52</v>
      </c>
      <c r="ED54">
        <v>14</v>
      </c>
      <c r="EE54">
        <v>172</v>
      </c>
      <c r="EF54">
        <v>1852</v>
      </c>
      <c r="EG54">
        <v>341</v>
      </c>
    </row>
    <row r="55" spans="1:137" ht="12.75">
      <c r="A55" t="s">
        <v>218</v>
      </c>
      <c r="B55" s="12">
        <v>3</v>
      </c>
      <c r="C55">
        <v>28091</v>
      </c>
      <c r="D55">
        <v>369</v>
      </c>
      <c r="E55">
        <v>332</v>
      </c>
      <c r="F55">
        <v>363</v>
      </c>
      <c r="G55">
        <v>415</v>
      </c>
      <c r="H55">
        <v>378</v>
      </c>
      <c r="I55">
        <v>404</v>
      </c>
      <c r="J55">
        <v>378</v>
      </c>
      <c r="K55">
        <v>408</v>
      </c>
      <c r="L55">
        <v>360</v>
      </c>
      <c r="M55">
        <v>411</v>
      </c>
      <c r="N55">
        <v>452</v>
      </c>
      <c r="O55">
        <v>385</v>
      </c>
      <c r="P55">
        <v>440</v>
      </c>
      <c r="Q55">
        <v>429</v>
      </c>
      <c r="R55">
        <v>461</v>
      </c>
      <c r="S55">
        <v>470</v>
      </c>
      <c r="T55">
        <v>494</v>
      </c>
      <c r="U55">
        <v>515</v>
      </c>
      <c r="V55">
        <v>517</v>
      </c>
      <c r="W55">
        <v>439</v>
      </c>
      <c r="X55">
        <v>496</v>
      </c>
      <c r="Y55">
        <v>600</v>
      </c>
      <c r="Z55">
        <v>620</v>
      </c>
      <c r="AA55">
        <v>553</v>
      </c>
      <c r="AB55">
        <v>554</v>
      </c>
      <c r="AC55">
        <v>2795</v>
      </c>
      <c r="AD55">
        <v>2371</v>
      </c>
      <c r="AE55">
        <v>2145</v>
      </c>
      <c r="AF55">
        <v>2041</v>
      </c>
      <c r="AG55">
        <v>1888</v>
      </c>
      <c r="AH55">
        <v>1465</v>
      </c>
      <c r="AI55">
        <v>1141</v>
      </c>
      <c r="AJ55">
        <v>902</v>
      </c>
      <c r="AK55">
        <v>674</v>
      </c>
      <c r="AL55">
        <v>555</v>
      </c>
      <c r="AM55">
        <v>358</v>
      </c>
      <c r="AN55">
        <v>298</v>
      </c>
      <c r="AO55">
        <v>134</v>
      </c>
      <c r="AP55">
        <v>50</v>
      </c>
      <c r="AQ55">
        <v>28</v>
      </c>
      <c r="AR55">
        <v>3</v>
      </c>
      <c r="AS55" s="13">
        <v>13118</v>
      </c>
      <c r="AT55" s="13">
        <v>204</v>
      </c>
      <c r="AU55" s="13">
        <v>160</v>
      </c>
      <c r="AV55" s="13">
        <v>182</v>
      </c>
      <c r="AW55" s="13">
        <v>200</v>
      </c>
      <c r="AX55" s="13">
        <v>194</v>
      </c>
      <c r="AY55" s="13">
        <v>201</v>
      </c>
      <c r="AZ55" s="13">
        <v>194</v>
      </c>
      <c r="BA55" s="13">
        <v>208</v>
      </c>
      <c r="BB55" s="13">
        <v>180</v>
      </c>
      <c r="BC55" s="13">
        <v>223</v>
      </c>
      <c r="BD55" s="13">
        <v>255</v>
      </c>
      <c r="BE55" s="13">
        <v>204</v>
      </c>
      <c r="BF55" s="13">
        <v>233</v>
      </c>
      <c r="BG55" s="13">
        <v>225</v>
      </c>
      <c r="BH55" s="13">
        <v>229</v>
      </c>
      <c r="BI55" s="13">
        <v>241</v>
      </c>
      <c r="BJ55" s="13">
        <v>226</v>
      </c>
      <c r="BK55" s="13">
        <v>244</v>
      </c>
      <c r="BL55" s="13">
        <v>253</v>
      </c>
      <c r="BM55" s="13">
        <v>230</v>
      </c>
      <c r="BN55" s="13">
        <v>242</v>
      </c>
      <c r="BO55" s="13">
        <v>289</v>
      </c>
      <c r="BP55" s="13">
        <v>310</v>
      </c>
      <c r="BQ55" s="13">
        <v>276</v>
      </c>
      <c r="BR55" s="13">
        <v>274</v>
      </c>
      <c r="BS55" s="13">
        <v>1340</v>
      </c>
      <c r="BT55" s="13">
        <v>1091</v>
      </c>
      <c r="BU55" s="13">
        <v>963</v>
      </c>
      <c r="BV55" s="13">
        <v>914</v>
      </c>
      <c r="BW55" s="13">
        <v>885</v>
      </c>
      <c r="BX55" s="13">
        <v>649</v>
      </c>
      <c r="BY55" s="13">
        <v>458</v>
      </c>
      <c r="BZ55" s="13">
        <v>371</v>
      </c>
      <c r="CA55" s="13">
        <v>260</v>
      </c>
      <c r="CB55" s="13">
        <v>203</v>
      </c>
      <c r="CC55" s="13">
        <v>129</v>
      </c>
      <c r="CD55" s="13">
        <v>103</v>
      </c>
      <c r="CE55" s="13">
        <v>53</v>
      </c>
      <c r="CF55" s="13">
        <v>19</v>
      </c>
      <c r="CG55" s="13">
        <v>4</v>
      </c>
      <c r="CH55" s="13">
        <v>1</v>
      </c>
      <c r="CI55">
        <v>772</v>
      </c>
      <c r="CJ55">
        <v>180</v>
      </c>
      <c r="CK55">
        <v>24</v>
      </c>
      <c r="CL55" s="14">
        <v>14973</v>
      </c>
      <c r="CM55" s="14">
        <v>165</v>
      </c>
      <c r="CN55" s="14">
        <v>172</v>
      </c>
      <c r="CO55" s="14">
        <v>181</v>
      </c>
      <c r="CP55" s="14">
        <v>215</v>
      </c>
      <c r="CQ55" s="14">
        <v>184</v>
      </c>
      <c r="CR55" s="14">
        <v>203</v>
      </c>
      <c r="CS55" s="14">
        <v>184</v>
      </c>
      <c r="CT55" s="14">
        <v>200</v>
      </c>
      <c r="CU55" s="14">
        <v>180</v>
      </c>
      <c r="CV55" s="14">
        <v>188</v>
      </c>
      <c r="CW55" s="14">
        <v>197</v>
      </c>
      <c r="CX55" s="14">
        <v>181</v>
      </c>
      <c r="CY55" s="14">
        <v>207</v>
      </c>
      <c r="CZ55" s="14">
        <v>204</v>
      </c>
      <c r="DA55" s="14">
        <v>232</v>
      </c>
      <c r="DB55" s="14">
        <v>229</v>
      </c>
      <c r="DC55" s="14">
        <v>268</v>
      </c>
      <c r="DD55" s="14">
        <v>272</v>
      </c>
      <c r="DE55" s="14">
        <v>264</v>
      </c>
      <c r="DF55" s="14">
        <v>209</v>
      </c>
      <c r="DG55" s="14">
        <v>254</v>
      </c>
      <c r="DH55" s="14">
        <v>311</v>
      </c>
      <c r="DI55" s="14">
        <v>310</v>
      </c>
      <c r="DJ55" s="14">
        <v>277</v>
      </c>
      <c r="DK55" s="14">
        <v>280</v>
      </c>
      <c r="DL55" s="14">
        <v>1455</v>
      </c>
      <c r="DM55" s="14">
        <v>1280</v>
      </c>
      <c r="DN55" s="14">
        <v>1182</v>
      </c>
      <c r="DO55" s="14">
        <v>1127</v>
      </c>
      <c r="DP55" s="14">
        <v>1003</v>
      </c>
      <c r="DQ55" s="14">
        <v>816</v>
      </c>
      <c r="DR55" s="14">
        <v>683</v>
      </c>
      <c r="DS55" s="14">
        <v>531</v>
      </c>
      <c r="DT55" s="14">
        <v>414</v>
      </c>
      <c r="DU55" s="14">
        <v>352</v>
      </c>
      <c r="DV55" s="14">
        <v>229</v>
      </c>
      <c r="DW55" s="14">
        <v>195</v>
      </c>
      <c r="DX55" s="14">
        <v>81</v>
      </c>
      <c r="DY55" s="14">
        <v>31</v>
      </c>
      <c r="DZ55" s="14">
        <v>24</v>
      </c>
      <c r="EA55" s="14">
        <v>2</v>
      </c>
      <c r="EB55">
        <v>1328</v>
      </c>
      <c r="EC55">
        <v>333</v>
      </c>
      <c r="ED55">
        <v>57</v>
      </c>
      <c r="EE55">
        <v>1021</v>
      </c>
      <c r="EF55">
        <v>8722</v>
      </c>
      <c r="EG55">
        <v>1499</v>
      </c>
    </row>
    <row r="56" spans="1:137" ht="12.75">
      <c r="A56" t="s">
        <v>219</v>
      </c>
      <c r="B56" s="12">
        <v>4</v>
      </c>
      <c r="C56">
        <v>12984</v>
      </c>
      <c r="D56">
        <v>148</v>
      </c>
      <c r="E56">
        <v>169</v>
      </c>
      <c r="F56">
        <v>155</v>
      </c>
      <c r="G56">
        <v>158</v>
      </c>
      <c r="H56">
        <v>163</v>
      </c>
      <c r="I56">
        <v>137</v>
      </c>
      <c r="J56">
        <v>140</v>
      </c>
      <c r="K56">
        <v>167</v>
      </c>
      <c r="L56">
        <v>149</v>
      </c>
      <c r="M56">
        <v>191</v>
      </c>
      <c r="N56">
        <v>204</v>
      </c>
      <c r="O56">
        <v>177</v>
      </c>
      <c r="P56">
        <v>197</v>
      </c>
      <c r="Q56">
        <v>215</v>
      </c>
      <c r="R56">
        <v>211</v>
      </c>
      <c r="S56">
        <v>214</v>
      </c>
      <c r="T56">
        <v>216</v>
      </c>
      <c r="U56">
        <v>217</v>
      </c>
      <c r="V56">
        <v>249</v>
      </c>
      <c r="W56">
        <v>213</v>
      </c>
      <c r="X56">
        <v>252</v>
      </c>
      <c r="Y56">
        <v>272</v>
      </c>
      <c r="Z56">
        <v>293</v>
      </c>
      <c r="AA56">
        <v>290</v>
      </c>
      <c r="AB56">
        <v>274</v>
      </c>
      <c r="AC56">
        <v>1248</v>
      </c>
      <c r="AD56">
        <v>1020</v>
      </c>
      <c r="AE56">
        <v>913</v>
      </c>
      <c r="AF56">
        <v>899</v>
      </c>
      <c r="AG56">
        <v>917</v>
      </c>
      <c r="AH56">
        <v>775</v>
      </c>
      <c r="AI56">
        <v>630</v>
      </c>
      <c r="AJ56">
        <v>451</v>
      </c>
      <c r="AK56">
        <v>314</v>
      </c>
      <c r="AL56">
        <v>299</v>
      </c>
      <c r="AM56">
        <v>190</v>
      </c>
      <c r="AN56">
        <v>139</v>
      </c>
      <c r="AO56">
        <v>71</v>
      </c>
      <c r="AP56">
        <v>36</v>
      </c>
      <c r="AQ56">
        <v>8</v>
      </c>
      <c r="AR56">
        <v>1</v>
      </c>
      <c r="AS56" s="13">
        <v>5830</v>
      </c>
      <c r="AT56" s="13">
        <v>60</v>
      </c>
      <c r="AU56" s="13">
        <v>96</v>
      </c>
      <c r="AV56" s="13">
        <v>72</v>
      </c>
      <c r="AW56" s="13">
        <v>78</v>
      </c>
      <c r="AX56" s="13">
        <v>85</v>
      </c>
      <c r="AY56" s="13">
        <v>65</v>
      </c>
      <c r="AZ56" s="13">
        <v>69</v>
      </c>
      <c r="BA56" s="13">
        <v>74</v>
      </c>
      <c r="BB56" s="13">
        <v>85</v>
      </c>
      <c r="BC56" s="13">
        <v>90</v>
      </c>
      <c r="BD56" s="13">
        <v>95</v>
      </c>
      <c r="BE56" s="13">
        <v>93</v>
      </c>
      <c r="BF56" s="13">
        <v>108</v>
      </c>
      <c r="BG56" s="13">
        <v>96</v>
      </c>
      <c r="BH56" s="13">
        <v>95</v>
      </c>
      <c r="BI56" s="13">
        <v>98</v>
      </c>
      <c r="BJ56" s="13">
        <v>110</v>
      </c>
      <c r="BK56" s="13">
        <v>104</v>
      </c>
      <c r="BL56" s="13">
        <v>139</v>
      </c>
      <c r="BM56" s="13">
        <v>99</v>
      </c>
      <c r="BN56" s="13">
        <v>124</v>
      </c>
      <c r="BO56" s="13">
        <v>132</v>
      </c>
      <c r="BP56" s="13">
        <v>137</v>
      </c>
      <c r="BQ56" s="13">
        <v>142</v>
      </c>
      <c r="BR56" s="13">
        <v>143</v>
      </c>
      <c r="BS56" s="13">
        <v>604</v>
      </c>
      <c r="BT56" s="13">
        <v>449</v>
      </c>
      <c r="BU56" s="13">
        <v>373</v>
      </c>
      <c r="BV56" s="13">
        <v>401</v>
      </c>
      <c r="BW56" s="13">
        <v>397</v>
      </c>
      <c r="BX56" s="13">
        <v>308</v>
      </c>
      <c r="BY56" s="13">
        <v>258</v>
      </c>
      <c r="BZ56" s="13">
        <v>190</v>
      </c>
      <c r="CA56" s="13">
        <v>116</v>
      </c>
      <c r="CB56" s="13">
        <v>110</v>
      </c>
      <c r="CC56" s="13">
        <v>69</v>
      </c>
      <c r="CD56" s="13">
        <v>35</v>
      </c>
      <c r="CE56" s="13">
        <v>20</v>
      </c>
      <c r="CF56" s="13">
        <v>11</v>
      </c>
      <c r="CG56" s="13">
        <v>3</v>
      </c>
      <c r="CH56" s="13">
        <v>0</v>
      </c>
      <c r="CI56">
        <v>364</v>
      </c>
      <c r="CJ56">
        <v>70</v>
      </c>
      <c r="CK56">
        <v>15</v>
      </c>
      <c r="CL56" s="14">
        <v>7154</v>
      </c>
      <c r="CM56" s="14">
        <v>87</v>
      </c>
      <c r="CN56" s="14">
        <v>73</v>
      </c>
      <c r="CO56" s="14">
        <v>83</v>
      </c>
      <c r="CP56" s="14">
        <v>80</v>
      </c>
      <c r="CQ56" s="14">
        <v>78</v>
      </c>
      <c r="CR56" s="14">
        <v>73</v>
      </c>
      <c r="CS56" s="14">
        <v>72</v>
      </c>
      <c r="CT56" s="14">
        <v>93</v>
      </c>
      <c r="CU56" s="14">
        <v>63</v>
      </c>
      <c r="CV56" s="14">
        <v>102</v>
      </c>
      <c r="CW56" s="14">
        <v>109</v>
      </c>
      <c r="CX56" s="14">
        <v>84</v>
      </c>
      <c r="CY56" s="14">
        <v>88</v>
      </c>
      <c r="CZ56" s="14">
        <v>120</v>
      </c>
      <c r="DA56" s="14">
        <v>117</v>
      </c>
      <c r="DB56" s="14">
        <v>117</v>
      </c>
      <c r="DC56" s="14">
        <v>106</v>
      </c>
      <c r="DD56" s="14">
        <v>113</v>
      </c>
      <c r="DE56" s="14">
        <v>109</v>
      </c>
      <c r="DF56" s="14">
        <v>114</v>
      </c>
      <c r="DG56" s="14">
        <v>128</v>
      </c>
      <c r="DH56" s="14">
        <v>139</v>
      </c>
      <c r="DI56" s="14">
        <v>156</v>
      </c>
      <c r="DJ56" s="14">
        <v>149</v>
      </c>
      <c r="DK56" s="14">
        <v>131</v>
      </c>
      <c r="DL56" s="14">
        <v>644</v>
      </c>
      <c r="DM56" s="14">
        <v>571</v>
      </c>
      <c r="DN56" s="14">
        <v>540</v>
      </c>
      <c r="DO56" s="14">
        <v>498</v>
      </c>
      <c r="DP56" s="14">
        <v>520</v>
      </c>
      <c r="DQ56" s="14">
        <v>467</v>
      </c>
      <c r="DR56" s="14">
        <v>371</v>
      </c>
      <c r="DS56" s="14">
        <v>260</v>
      </c>
      <c r="DT56" s="14">
        <v>199</v>
      </c>
      <c r="DU56" s="14">
        <v>188</v>
      </c>
      <c r="DV56" s="14">
        <v>122</v>
      </c>
      <c r="DW56" s="14">
        <v>104</v>
      </c>
      <c r="DX56" s="14">
        <v>51</v>
      </c>
      <c r="DY56" s="14">
        <v>25</v>
      </c>
      <c r="DZ56" s="14">
        <v>5</v>
      </c>
      <c r="EA56" s="14">
        <v>1</v>
      </c>
      <c r="EB56">
        <v>695</v>
      </c>
      <c r="EC56">
        <v>186</v>
      </c>
      <c r="ED56">
        <v>31</v>
      </c>
      <c r="EE56">
        <v>518</v>
      </c>
      <c r="EF56">
        <v>4037</v>
      </c>
      <c r="EG56">
        <v>839</v>
      </c>
    </row>
    <row r="57" spans="1:137" ht="12.75">
      <c r="A57" t="s">
        <v>220</v>
      </c>
      <c r="B57" s="12">
        <v>4</v>
      </c>
      <c r="C57">
        <v>23480</v>
      </c>
      <c r="D57">
        <v>330</v>
      </c>
      <c r="E57">
        <v>319</v>
      </c>
      <c r="F57">
        <v>295</v>
      </c>
      <c r="G57">
        <v>298</v>
      </c>
      <c r="H57">
        <v>335</v>
      </c>
      <c r="I57">
        <v>289</v>
      </c>
      <c r="J57">
        <v>306</v>
      </c>
      <c r="K57">
        <v>283</v>
      </c>
      <c r="L57">
        <v>298</v>
      </c>
      <c r="M57">
        <v>321</v>
      </c>
      <c r="N57">
        <v>344</v>
      </c>
      <c r="O57">
        <v>335</v>
      </c>
      <c r="P57">
        <v>340</v>
      </c>
      <c r="Q57">
        <v>379</v>
      </c>
      <c r="R57">
        <v>348</v>
      </c>
      <c r="S57">
        <v>377</v>
      </c>
      <c r="T57">
        <v>383</v>
      </c>
      <c r="U57">
        <v>386</v>
      </c>
      <c r="V57">
        <v>382</v>
      </c>
      <c r="W57">
        <v>373</v>
      </c>
      <c r="X57">
        <v>423</v>
      </c>
      <c r="Y57">
        <v>455</v>
      </c>
      <c r="Z57">
        <v>473</v>
      </c>
      <c r="AA57">
        <v>491</v>
      </c>
      <c r="AB57">
        <v>550</v>
      </c>
      <c r="AC57">
        <v>2726</v>
      </c>
      <c r="AD57">
        <v>2369</v>
      </c>
      <c r="AE57">
        <v>1880</v>
      </c>
      <c r="AF57">
        <v>1743</v>
      </c>
      <c r="AG57">
        <v>1460</v>
      </c>
      <c r="AH57">
        <v>1137</v>
      </c>
      <c r="AI57">
        <v>991</v>
      </c>
      <c r="AJ57">
        <v>693</v>
      </c>
      <c r="AK57">
        <v>498</v>
      </c>
      <c r="AL57">
        <v>386</v>
      </c>
      <c r="AM57">
        <v>210</v>
      </c>
      <c r="AN57">
        <v>155</v>
      </c>
      <c r="AO57">
        <v>71</v>
      </c>
      <c r="AP57">
        <v>32</v>
      </c>
      <c r="AQ57">
        <v>11</v>
      </c>
      <c r="AR57">
        <v>4</v>
      </c>
      <c r="AS57" s="13">
        <v>10913</v>
      </c>
      <c r="AT57" s="13">
        <v>175</v>
      </c>
      <c r="AU57" s="13">
        <v>164</v>
      </c>
      <c r="AV57" s="13">
        <v>157</v>
      </c>
      <c r="AW57" s="13">
        <v>150</v>
      </c>
      <c r="AX57" s="13">
        <v>176</v>
      </c>
      <c r="AY57" s="13">
        <v>146</v>
      </c>
      <c r="AZ57" s="13">
        <v>161</v>
      </c>
      <c r="BA57" s="13">
        <v>153</v>
      </c>
      <c r="BB57" s="13">
        <v>147</v>
      </c>
      <c r="BC57" s="13">
        <v>170</v>
      </c>
      <c r="BD57" s="13">
        <v>185</v>
      </c>
      <c r="BE57" s="13">
        <v>164</v>
      </c>
      <c r="BF57" s="13">
        <v>177</v>
      </c>
      <c r="BG57" s="13">
        <v>199</v>
      </c>
      <c r="BH57" s="13">
        <v>168</v>
      </c>
      <c r="BI57" s="13">
        <v>182</v>
      </c>
      <c r="BJ57" s="13">
        <v>190</v>
      </c>
      <c r="BK57" s="13">
        <v>208</v>
      </c>
      <c r="BL57" s="13">
        <v>184</v>
      </c>
      <c r="BM57" s="13">
        <v>181</v>
      </c>
      <c r="BN57" s="13">
        <v>199</v>
      </c>
      <c r="BO57" s="13">
        <v>214</v>
      </c>
      <c r="BP57" s="13">
        <v>238</v>
      </c>
      <c r="BQ57" s="13">
        <v>213</v>
      </c>
      <c r="BR57" s="13">
        <v>270</v>
      </c>
      <c r="BS57" s="13">
        <v>1201</v>
      </c>
      <c r="BT57" s="13">
        <v>1108</v>
      </c>
      <c r="BU57" s="13">
        <v>865</v>
      </c>
      <c r="BV57" s="13">
        <v>816</v>
      </c>
      <c r="BW57" s="13">
        <v>647</v>
      </c>
      <c r="BX57" s="13">
        <v>462</v>
      </c>
      <c r="BY57" s="13">
        <v>430</v>
      </c>
      <c r="BZ57" s="13">
        <v>290</v>
      </c>
      <c r="CA57" s="13">
        <v>209</v>
      </c>
      <c r="CB57" s="13">
        <v>149</v>
      </c>
      <c r="CC57" s="13">
        <v>79</v>
      </c>
      <c r="CD57" s="13">
        <v>48</v>
      </c>
      <c r="CE57" s="13">
        <v>24</v>
      </c>
      <c r="CF57" s="13">
        <v>7</v>
      </c>
      <c r="CG57" s="13">
        <v>4</v>
      </c>
      <c r="CH57" s="13">
        <v>2</v>
      </c>
      <c r="CI57">
        <v>522</v>
      </c>
      <c r="CJ57">
        <v>85</v>
      </c>
      <c r="CK57">
        <v>14</v>
      </c>
      <c r="CL57" s="14">
        <v>12567</v>
      </c>
      <c r="CM57" s="14">
        <v>155</v>
      </c>
      <c r="CN57" s="14">
        <v>155</v>
      </c>
      <c r="CO57" s="14">
        <v>137</v>
      </c>
      <c r="CP57" s="14">
        <v>148</v>
      </c>
      <c r="CQ57" s="14">
        <v>159</v>
      </c>
      <c r="CR57" s="14">
        <v>144</v>
      </c>
      <c r="CS57" s="14">
        <v>145</v>
      </c>
      <c r="CT57" s="14">
        <v>130</v>
      </c>
      <c r="CU57" s="14">
        <v>151</v>
      </c>
      <c r="CV57" s="14">
        <v>151</v>
      </c>
      <c r="CW57" s="14">
        <v>159</v>
      </c>
      <c r="CX57" s="14">
        <v>171</v>
      </c>
      <c r="CY57" s="14">
        <v>163</v>
      </c>
      <c r="CZ57" s="14">
        <v>180</v>
      </c>
      <c r="DA57" s="14">
        <v>180</v>
      </c>
      <c r="DB57" s="14">
        <v>195</v>
      </c>
      <c r="DC57" s="14">
        <v>193</v>
      </c>
      <c r="DD57" s="14">
        <v>178</v>
      </c>
      <c r="DE57" s="14">
        <v>198</v>
      </c>
      <c r="DF57" s="14">
        <v>191</v>
      </c>
      <c r="DG57" s="14">
        <v>224</v>
      </c>
      <c r="DH57" s="14">
        <v>240</v>
      </c>
      <c r="DI57" s="14">
        <v>235</v>
      </c>
      <c r="DJ57" s="14">
        <v>278</v>
      </c>
      <c r="DK57" s="14">
        <v>281</v>
      </c>
      <c r="DL57" s="14">
        <v>1526</v>
      </c>
      <c r="DM57" s="14">
        <v>1260</v>
      </c>
      <c r="DN57" s="14">
        <v>1016</v>
      </c>
      <c r="DO57" s="14">
        <v>927</v>
      </c>
      <c r="DP57" s="14">
        <v>813</v>
      </c>
      <c r="DQ57" s="14">
        <v>675</v>
      </c>
      <c r="DR57" s="14">
        <v>561</v>
      </c>
      <c r="DS57" s="14">
        <v>403</v>
      </c>
      <c r="DT57" s="14">
        <v>289</v>
      </c>
      <c r="DU57" s="14">
        <v>237</v>
      </c>
      <c r="DV57" s="14">
        <v>131</v>
      </c>
      <c r="DW57" s="14">
        <v>107</v>
      </c>
      <c r="DX57" s="14">
        <v>47</v>
      </c>
      <c r="DY57" s="14">
        <v>25</v>
      </c>
      <c r="DZ57" s="14">
        <v>7</v>
      </c>
      <c r="EA57" s="14">
        <v>2</v>
      </c>
      <c r="EB57">
        <v>846</v>
      </c>
      <c r="EC57">
        <v>188</v>
      </c>
      <c r="ED57">
        <v>34</v>
      </c>
      <c r="EE57">
        <v>853</v>
      </c>
      <c r="EF57">
        <v>7754</v>
      </c>
      <c r="EG57">
        <v>1236</v>
      </c>
    </row>
    <row r="58" spans="1:137" ht="12.75">
      <c r="A58" t="s">
        <v>221</v>
      </c>
      <c r="B58" s="12">
        <v>1</v>
      </c>
      <c r="C58">
        <v>14781</v>
      </c>
      <c r="D58">
        <v>151</v>
      </c>
      <c r="E58">
        <v>191</v>
      </c>
      <c r="F58">
        <v>193</v>
      </c>
      <c r="G58">
        <v>181</v>
      </c>
      <c r="H58">
        <v>204</v>
      </c>
      <c r="I58">
        <v>184</v>
      </c>
      <c r="J58">
        <v>193</v>
      </c>
      <c r="K58">
        <v>193</v>
      </c>
      <c r="L58">
        <v>194</v>
      </c>
      <c r="M58">
        <v>220</v>
      </c>
      <c r="N58">
        <v>208</v>
      </c>
      <c r="O58">
        <v>206</v>
      </c>
      <c r="P58">
        <v>219</v>
      </c>
      <c r="Q58">
        <v>216</v>
      </c>
      <c r="R58">
        <v>233</v>
      </c>
      <c r="S58">
        <v>232</v>
      </c>
      <c r="T58">
        <v>257</v>
      </c>
      <c r="U58">
        <v>255</v>
      </c>
      <c r="V58">
        <v>263</v>
      </c>
      <c r="W58">
        <v>225</v>
      </c>
      <c r="X58">
        <v>268</v>
      </c>
      <c r="Y58">
        <v>290</v>
      </c>
      <c r="Z58">
        <v>330</v>
      </c>
      <c r="AA58">
        <v>281</v>
      </c>
      <c r="AB58">
        <v>316</v>
      </c>
      <c r="AC58">
        <v>1430</v>
      </c>
      <c r="AD58">
        <v>1135</v>
      </c>
      <c r="AE58">
        <v>987</v>
      </c>
      <c r="AF58">
        <v>1045</v>
      </c>
      <c r="AG58">
        <v>960</v>
      </c>
      <c r="AH58">
        <v>898</v>
      </c>
      <c r="AI58">
        <v>606</v>
      </c>
      <c r="AJ58">
        <v>571</v>
      </c>
      <c r="AK58">
        <v>427</v>
      </c>
      <c r="AL58">
        <v>398</v>
      </c>
      <c r="AM58">
        <v>246</v>
      </c>
      <c r="AN58">
        <v>206</v>
      </c>
      <c r="AO58">
        <v>109</v>
      </c>
      <c r="AP58">
        <v>35</v>
      </c>
      <c r="AQ58">
        <v>18</v>
      </c>
      <c r="AR58">
        <v>8</v>
      </c>
      <c r="AS58" s="13">
        <v>6735</v>
      </c>
      <c r="AT58" s="13">
        <v>81</v>
      </c>
      <c r="AU58" s="13">
        <v>101</v>
      </c>
      <c r="AV58" s="13">
        <v>110</v>
      </c>
      <c r="AW58" s="13">
        <v>87</v>
      </c>
      <c r="AX58" s="13">
        <v>95</v>
      </c>
      <c r="AY58" s="13">
        <v>105</v>
      </c>
      <c r="AZ58" s="13">
        <v>94</v>
      </c>
      <c r="BA58" s="13">
        <v>104</v>
      </c>
      <c r="BB58" s="13">
        <v>108</v>
      </c>
      <c r="BC58" s="13">
        <v>108</v>
      </c>
      <c r="BD58" s="13">
        <v>106</v>
      </c>
      <c r="BE58" s="13">
        <v>100</v>
      </c>
      <c r="BF58" s="13">
        <v>95</v>
      </c>
      <c r="BG58" s="13">
        <v>108</v>
      </c>
      <c r="BH58" s="13">
        <v>122</v>
      </c>
      <c r="BI58" s="13">
        <v>125</v>
      </c>
      <c r="BJ58" s="13">
        <v>126</v>
      </c>
      <c r="BK58" s="13">
        <v>119</v>
      </c>
      <c r="BL58" s="13">
        <v>121</v>
      </c>
      <c r="BM58" s="13">
        <v>98</v>
      </c>
      <c r="BN58" s="13">
        <v>121</v>
      </c>
      <c r="BO58" s="13">
        <v>122</v>
      </c>
      <c r="BP58" s="13">
        <v>165</v>
      </c>
      <c r="BQ58" s="13">
        <v>122</v>
      </c>
      <c r="BR58" s="13">
        <v>165</v>
      </c>
      <c r="BS58" s="13">
        <v>678</v>
      </c>
      <c r="BT58" s="13">
        <v>516</v>
      </c>
      <c r="BU58" s="13">
        <v>471</v>
      </c>
      <c r="BV58" s="13">
        <v>456</v>
      </c>
      <c r="BW58" s="13">
        <v>408</v>
      </c>
      <c r="BX58" s="13">
        <v>395</v>
      </c>
      <c r="BY58" s="13">
        <v>263</v>
      </c>
      <c r="BZ58" s="13">
        <v>227</v>
      </c>
      <c r="CA58" s="13">
        <v>169</v>
      </c>
      <c r="CB58" s="13">
        <v>142</v>
      </c>
      <c r="CC58" s="13">
        <v>91</v>
      </c>
      <c r="CD58" s="13">
        <v>56</v>
      </c>
      <c r="CE58" s="13">
        <v>43</v>
      </c>
      <c r="CF58" s="13">
        <v>7</v>
      </c>
      <c r="CG58" s="13">
        <v>2</v>
      </c>
      <c r="CH58" s="13">
        <v>3</v>
      </c>
      <c r="CI58">
        <v>512</v>
      </c>
      <c r="CJ58">
        <v>111</v>
      </c>
      <c r="CK58">
        <v>12</v>
      </c>
      <c r="CL58" s="14">
        <v>8046</v>
      </c>
      <c r="CM58" s="14">
        <v>70</v>
      </c>
      <c r="CN58" s="14">
        <v>91</v>
      </c>
      <c r="CO58" s="14">
        <v>82</v>
      </c>
      <c r="CP58" s="14">
        <v>94</v>
      </c>
      <c r="CQ58" s="14">
        <v>109</v>
      </c>
      <c r="CR58" s="14">
        <v>79</v>
      </c>
      <c r="CS58" s="14">
        <v>99</v>
      </c>
      <c r="CT58" s="14">
        <v>88</v>
      </c>
      <c r="CU58" s="14">
        <v>85</v>
      </c>
      <c r="CV58" s="14">
        <v>111</v>
      </c>
      <c r="CW58" s="14">
        <v>102</v>
      </c>
      <c r="CX58" s="14">
        <v>106</v>
      </c>
      <c r="CY58" s="14">
        <v>124</v>
      </c>
      <c r="CZ58" s="14">
        <v>108</v>
      </c>
      <c r="DA58" s="14">
        <v>111</v>
      </c>
      <c r="DB58" s="14">
        <v>107</v>
      </c>
      <c r="DC58" s="14">
        <v>131</v>
      </c>
      <c r="DD58" s="14">
        <v>136</v>
      </c>
      <c r="DE58" s="14">
        <v>143</v>
      </c>
      <c r="DF58" s="14">
        <v>127</v>
      </c>
      <c r="DG58" s="14">
        <v>148</v>
      </c>
      <c r="DH58" s="14">
        <v>169</v>
      </c>
      <c r="DI58" s="14">
        <v>164</v>
      </c>
      <c r="DJ58" s="14">
        <v>159</v>
      </c>
      <c r="DK58" s="14">
        <v>151</v>
      </c>
      <c r="DL58" s="14">
        <v>751</v>
      </c>
      <c r="DM58" s="14">
        <v>619</v>
      </c>
      <c r="DN58" s="14">
        <v>515</v>
      </c>
      <c r="DO58" s="14">
        <v>589</v>
      </c>
      <c r="DP58" s="14">
        <v>553</v>
      </c>
      <c r="DQ58" s="14">
        <v>503</v>
      </c>
      <c r="DR58" s="14">
        <v>342</v>
      </c>
      <c r="DS58" s="14">
        <v>344</v>
      </c>
      <c r="DT58" s="14">
        <v>258</v>
      </c>
      <c r="DU58" s="14">
        <v>256</v>
      </c>
      <c r="DV58" s="14">
        <v>155</v>
      </c>
      <c r="DW58" s="14">
        <v>150</v>
      </c>
      <c r="DX58" s="14">
        <v>67</v>
      </c>
      <c r="DY58" s="14">
        <v>28</v>
      </c>
      <c r="DZ58" s="14">
        <v>16</v>
      </c>
      <c r="EA58" s="14">
        <v>5</v>
      </c>
      <c r="EB58">
        <v>934</v>
      </c>
      <c r="EC58">
        <v>265</v>
      </c>
      <c r="ED58">
        <v>49</v>
      </c>
      <c r="EE58">
        <v>552</v>
      </c>
      <c r="EF58">
        <v>4462</v>
      </c>
      <c r="EG58">
        <v>845</v>
      </c>
    </row>
    <row r="59" spans="1:137" ht="12.75">
      <c r="A59" t="s">
        <v>222</v>
      </c>
      <c r="B59" s="12">
        <v>6</v>
      </c>
      <c r="C59">
        <v>52529</v>
      </c>
      <c r="D59">
        <v>878</v>
      </c>
      <c r="E59">
        <v>821</v>
      </c>
      <c r="F59">
        <v>802</v>
      </c>
      <c r="G59">
        <v>815</v>
      </c>
      <c r="H59">
        <v>830</v>
      </c>
      <c r="I59">
        <v>813</v>
      </c>
      <c r="J59">
        <v>849</v>
      </c>
      <c r="K59">
        <v>810</v>
      </c>
      <c r="L59">
        <v>862</v>
      </c>
      <c r="M59">
        <v>868</v>
      </c>
      <c r="N59">
        <v>1013</v>
      </c>
      <c r="O59">
        <v>1050</v>
      </c>
      <c r="P59">
        <v>1160</v>
      </c>
      <c r="Q59">
        <v>1068</v>
      </c>
      <c r="R59">
        <v>1237</v>
      </c>
      <c r="S59">
        <v>1190</v>
      </c>
      <c r="T59">
        <v>1077</v>
      </c>
      <c r="U59">
        <v>1102</v>
      </c>
      <c r="V59">
        <v>1185</v>
      </c>
      <c r="W59">
        <v>923</v>
      </c>
      <c r="X59">
        <v>1020</v>
      </c>
      <c r="Y59">
        <v>1124</v>
      </c>
      <c r="Z59">
        <v>1007</v>
      </c>
      <c r="AA59">
        <v>989</v>
      </c>
      <c r="AB59">
        <v>1076</v>
      </c>
      <c r="AC59">
        <v>5120</v>
      </c>
      <c r="AD59">
        <v>5118</v>
      </c>
      <c r="AE59">
        <v>4468</v>
      </c>
      <c r="AF59">
        <v>4317</v>
      </c>
      <c r="AG59">
        <v>3112</v>
      </c>
      <c r="AH59">
        <v>1925</v>
      </c>
      <c r="AI59">
        <v>1301</v>
      </c>
      <c r="AJ59">
        <v>887</v>
      </c>
      <c r="AK59">
        <v>647</v>
      </c>
      <c r="AL59">
        <v>469</v>
      </c>
      <c r="AM59">
        <v>286</v>
      </c>
      <c r="AN59">
        <v>184</v>
      </c>
      <c r="AO59">
        <v>82</v>
      </c>
      <c r="AP59">
        <v>28</v>
      </c>
      <c r="AQ59">
        <v>10</v>
      </c>
      <c r="AR59">
        <v>4</v>
      </c>
      <c r="AS59" s="13">
        <v>25200</v>
      </c>
      <c r="AT59" s="13">
        <v>448</v>
      </c>
      <c r="AU59" s="13">
        <v>412</v>
      </c>
      <c r="AV59" s="13">
        <v>419</v>
      </c>
      <c r="AW59" s="13">
        <v>421</v>
      </c>
      <c r="AX59" s="13">
        <v>427</v>
      </c>
      <c r="AY59" s="13">
        <v>408</v>
      </c>
      <c r="AZ59" s="13">
        <v>444</v>
      </c>
      <c r="BA59" s="13">
        <v>427</v>
      </c>
      <c r="BB59" s="13">
        <v>465</v>
      </c>
      <c r="BC59" s="13">
        <v>450</v>
      </c>
      <c r="BD59" s="13">
        <v>527</v>
      </c>
      <c r="BE59" s="13">
        <v>493</v>
      </c>
      <c r="BF59" s="13">
        <v>545</v>
      </c>
      <c r="BG59" s="13">
        <v>501</v>
      </c>
      <c r="BH59" s="13">
        <v>542</v>
      </c>
      <c r="BI59" s="13">
        <v>533</v>
      </c>
      <c r="BJ59" s="13">
        <v>507</v>
      </c>
      <c r="BK59" s="13">
        <v>532</v>
      </c>
      <c r="BL59" s="13">
        <v>531</v>
      </c>
      <c r="BM59" s="13">
        <v>407</v>
      </c>
      <c r="BN59" s="13">
        <v>460</v>
      </c>
      <c r="BO59" s="13">
        <v>519</v>
      </c>
      <c r="BP59" s="13">
        <v>475</v>
      </c>
      <c r="BQ59" s="13">
        <v>478</v>
      </c>
      <c r="BR59" s="13">
        <v>507</v>
      </c>
      <c r="BS59" s="13">
        <v>2463</v>
      </c>
      <c r="BT59" s="13">
        <v>2492</v>
      </c>
      <c r="BU59" s="13">
        <v>2111</v>
      </c>
      <c r="BV59" s="13">
        <v>2101</v>
      </c>
      <c r="BW59" s="13">
        <v>1497</v>
      </c>
      <c r="BX59" s="13">
        <v>934</v>
      </c>
      <c r="BY59" s="13">
        <v>608</v>
      </c>
      <c r="BZ59" s="13">
        <v>406</v>
      </c>
      <c r="CA59" s="13">
        <v>270</v>
      </c>
      <c r="CB59" s="13">
        <v>205</v>
      </c>
      <c r="CC59" s="13">
        <v>119</v>
      </c>
      <c r="CD59" s="13">
        <v>76</v>
      </c>
      <c r="CE59" s="13">
        <v>24</v>
      </c>
      <c r="CF59" s="13">
        <v>10</v>
      </c>
      <c r="CG59" s="13">
        <v>5</v>
      </c>
      <c r="CH59" s="13">
        <v>2</v>
      </c>
      <c r="CI59">
        <v>711</v>
      </c>
      <c r="CJ59">
        <v>118</v>
      </c>
      <c r="CK59">
        <v>18</v>
      </c>
      <c r="CL59" s="14">
        <v>27329</v>
      </c>
      <c r="CM59" s="14">
        <v>430</v>
      </c>
      <c r="CN59" s="14">
        <v>409</v>
      </c>
      <c r="CO59" s="14">
        <v>383</v>
      </c>
      <c r="CP59" s="14">
        <v>393</v>
      </c>
      <c r="CQ59" s="14">
        <v>404</v>
      </c>
      <c r="CR59" s="14">
        <v>405</v>
      </c>
      <c r="CS59" s="14">
        <v>405</v>
      </c>
      <c r="CT59" s="14">
        <v>383</v>
      </c>
      <c r="CU59" s="14">
        <v>396</v>
      </c>
      <c r="CV59" s="14">
        <v>418</v>
      </c>
      <c r="CW59" s="14">
        <v>486</v>
      </c>
      <c r="CX59" s="14">
        <v>557</v>
      </c>
      <c r="CY59" s="14">
        <v>615</v>
      </c>
      <c r="CZ59" s="14">
        <v>567</v>
      </c>
      <c r="DA59" s="14">
        <v>695</v>
      </c>
      <c r="DB59" s="14">
        <v>658</v>
      </c>
      <c r="DC59" s="14">
        <v>570</v>
      </c>
      <c r="DD59" s="14">
        <v>570</v>
      </c>
      <c r="DE59" s="14">
        <v>655</v>
      </c>
      <c r="DF59" s="14">
        <v>516</v>
      </c>
      <c r="DG59" s="14">
        <v>560</v>
      </c>
      <c r="DH59" s="14">
        <v>605</v>
      </c>
      <c r="DI59" s="14">
        <v>533</v>
      </c>
      <c r="DJ59" s="14">
        <v>511</v>
      </c>
      <c r="DK59" s="14">
        <v>569</v>
      </c>
      <c r="DL59" s="14">
        <v>2657</v>
      </c>
      <c r="DM59" s="14">
        <v>2626</v>
      </c>
      <c r="DN59" s="14">
        <v>2357</v>
      </c>
      <c r="DO59" s="14">
        <v>2217</v>
      </c>
      <c r="DP59" s="14">
        <v>1615</v>
      </c>
      <c r="DQ59" s="14">
        <v>991</v>
      </c>
      <c r="DR59" s="14">
        <v>693</v>
      </c>
      <c r="DS59" s="14">
        <v>481</v>
      </c>
      <c r="DT59" s="14">
        <v>378</v>
      </c>
      <c r="DU59" s="14">
        <v>264</v>
      </c>
      <c r="DV59" s="14">
        <v>168</v>
      </c>
      <c r="DW59" s="14">
        <v>108</v>
      </c>
      <c r="DX59" s="14">
        <v>58</v>
      </c>
      <c r="DY59" s="14">
        <v>18</v>
      </c>
      <c r="DZ59" s="14">
        <v>5</v>
      </c>
      <c r="EA59" s="14">
        <v>2</v>
      </c>
      <c r="EB59">
        <v>1001</v>
      </c>
      <c r="EC59">
        <v>191</v>
      </c>
      <c r="ED59">
        <v>25</v>
      </c>
      <c r="EE59">
        <v>2920</v>
      </c>
      <c r="EF59">
        <v>17217</v>
      </c>
      <c r="EG59">
        <v>1684</v>
      </c>
    </row>
    <row r="60" spans="1:137" ht="12.75">
      <c r="A60" t="s">
        <v>223</v>
      </c>
      <c r="B60" s="12">
        <v>4</v>
      </c>
      <c r="C60">
        <v>12762</v>
      </c>
      <c r="D60">
        <v>140</v>
      </c>
      <c r="E60">
        <v>151</v>
      </c>
      <c r="F60">
        <v>146</v>
      </c>
      <c r="G60">
        <v>147</v>
      </c>
      <c r="H60">
        <v>138</v>
      </c>
      <c r="I60">
        <v>120</v>
      </c>
      <c r="J60">
        <v>152</v>
      </c>
      <c r="K60">
        <v>147</v>
      </c>
      <c r="L60">
        <v>140</v>
      </c>
      <c r="M60">
        <v>155</v>
      </c>
      <c r="N60">
        <v>180</v>
      </c>
      <c r="O60">
        <v>163</v>
      </c>
      <c r="P60">
        <v>203</v>
      </c>
      <c r="Q60">
        <v>173</v>
      </c>
      <c r="R60">
        <v>190</v>
      </c>
      <c r="S60">
        <v>222</v>
      </c>
      <c r="T60">
        <v>210</v>
      </c>
      <c r="U60">
        <v>205</v>
      </c>
      <c r="V60">
        <v>245</v>
      </c>
      <c r="W60">
        <v>222</v>
      </c>
      <c r="X60">
        <v>239</v>
      </c>
      <c r="Y60">
        <v>275</v>
      </c>
      <c r="Z60">
        <v>276</v>
      </c>
      <c r="AA60">
        <v>286</v>
      </c>
      <c r="AB60">
        <v>251</v>
      </c>
      <c r="AC60">
        <v>1185</v>
      </c>
      <c r="AD60">
        <v>983</v>
      </c>
      <c r="AE60">
        <v>852</v>
      </c>
      <c r="AF60">
        <v>933</v>
      </c>
      <c r="AG60">
        <v>919</v>
      </c>
      <c r="AH60">
        <v>781</v>
      </c>
      <c r="AI60">
        <v>619</v>
      </c>
      <c r="AJ60">
        <v>460</v>
      </c>
      <c r="AK60">
        <v>363</v>
      </c>
      <c r="AL60">
        <v>334</v>
      </c>
      <c r="AM60">
        <v>226</v>
      </c>
      <c r="AN60">
        <v>181</v>
      </c>
      <c r="AO60">
        <v>96</v>
      </c>
      <c r="AP60">
        <v>32</v>
      </c>
      <c r="AQ60">
        <v>16</v>
      </c>
      <c r="AR60">
        <v>5</v>
      </c>
      <c r="AS60" s="13">
        <v>5677</v>
      </c>
      <c r="AT60" s="13">
        <v>75</v>
      </c>
      <c r="AU60" s="13">
        <v>93</v>
      </c>
      <c r="AV60" s="13">
        <v>79</v>
      </c>
      <c r="AW60" s="13">
        <v>80</v>
      </c>
      <c r="AX60" s="13">
        <v>58</v>
      </c>
      <c r="AY60" s="13">
        <v>50</v>
      </c>
      <c r="AZ60" s="13">
        <v>81</v>
      </c>
      <c r="BA60" s="13">
        <v>75</v>
      </c>
      <c r="BB60" s="13">
        <v>74</v>
      </c>
      <c r="BC60" s="13">
        <v>77</v>
      </c>
      <c r="BD60" s="13">
        <v>89</v>
      </c>
      <c r="BE60" s="13">
        <v>79</v>
      </c>
      <c r="BF60" s="13">
        <v>85</v>
      </c>
      <c r="BG60" s="13">
        <v>88</v>
      </c>
      <c r="BH60" s="13">
        <v>95</v>
      </c>
      <c r="BI60" s="13">
        <v>101</v>
      </c>
      <c r="BJ60" s="13">
        <v>95</v>
      </c>
      <c r="BK60" s="13">
        <v>97</v>
      </c>
      <c r="BL60" s="13">
        <v>112</v>
      </c>
      <c r="BM60" s="13">
        <v>105</v>
      </c>
      <c r="BN60" s="13">
        <v>113</v>
      </c>
      <c r="BO60" s="13">
        <v>135</v>
      </c>
      <c r="BP60" s="13">
        <v>138</v>
      </c>
      <c r="BQ60" s="13">
        <v>145</v>
      </c>
      <c r="BR60" s="13">
        <v>110</v>
      </c>
      <c r="BS60" s="13">
        <v>557</v>
      </c>
      <c r="BT60" s="13">
        <v>441</v>
      </c>
      <c r="BU60" s="13">
        <v>359</v>
      </c>
      <c r="BV60" s="13">
        <v>378</v>
      </c>
      <c r="BW60" s="13">
        <v>434</v>
      </c>
      <c r="BX60" s="13">
        <v>335</v>
      </c>
      <c r="BY60" s="13">
        <v>248</v>
      </c>
      <c r="BZ60" s="13">
        <v>182</v>
      </c>
      <c r="CA60" s="13">
        <v>133</v>
      </c>
      <c r="CB60" s="13">
        <v>125</v>
      </c>
      <c r="CC60" s="13">
        <v>66</v>
      </c>
      <c r="CD60" s="13">
        <v>52</v>
      </c>
      <c r="CE60" s="13">
        <v>25</v>
      </c>
      <c r="CF60" s="13">
        <v>7</v>
      </c>
      <c r="CG60" s="13">
        <v>3</v>
      </c>
      <c r="CH60" s="13">
        <v>1</v>
      </c>
      <c r="CI60">
        <v>412</v>
      </c>
      <c r="CJ60">
        <v>88</v>
      </c>
      <c r="CK60">
        <v>11</v>
      </c>
      <c r="CL60" s="14">
        <v>7085</v>
      </c>
      <c r="CM60" s="14">
        <v>66</v>
      </c>
      <c r="CN60" s="14">
        <v>58</v>
      </c>
      <c r="CO60" s="14">
        <v>67</v>
      </c>
      <c r="CP60" s="14">
        <v>67</v>
      </c>
      <c r="CQ60" s="14">
        <v>80</v>
      </c>
      <c r="CR60" s="14">
        <v>70</v>
      </c>
      <c r="CS60" s="14">
        <v>71</v>
      </c>
      <c r="CT60" s="14">
        <v>72</v>
      </c>
      <c r="CU60" s="14">
        <v>67</v>
      </c>
      <c r="CV60" s="14">
        <v>78</v>
      </c>
      <c r="CW60" s="14">
        <v>91</v>
      </c>
      <c r="CX60" s="14">
        <v>84</v>
      </c>
      <c r="CY60" s="14">
        <v>118</v>
      </c>
      <c r="CZ60" s="14">
        <v>84</v>
      </c>
      <c r="DA60" s="14">
        <v>96</v>
      </c>
      <c r="DB60" s="14">
        <v>121</v>
      </c>
      <c r="DC60" s="14">
        <v>115</v>
      </c>
      <c r="DD60" s="14">
        <v>108</v>
      </c>
      <c r="DE60" s="14">
        <v>132</v>
      </c>
      <c r="DF60" s="14">
        <v>117</v>
      </c>
      <c r="DG60" s="14">
        <v>126</v>
      </c>
      <c r="DH60" s="14">
        <v>139</v>
      </c>
      <c r="DI60" s="14">
        <v>137</v>
      </c>
      <c r="DJ60" s="14">
        <v>142</v>
      </c>
      <c r="DK60" s="14">
        <v>140</v>
      </c>
      <c r="DL60" s="14">
        <v>628</v>
      </c>
      <c r="DM60" s="14">
        <v>542</v>
      </c>
      <c r="DN60" s="14">
        <v>493</v>
      </c>
      <c r="DO60" s="14">
        <v>556</v>
      </c>
      <c r="DP60" s="14">
        <v>485</v>
      </c>
      <c r="DQ60" s="14">
        <v>446</v>
      </c>
      <c r="DR60" s="14">
        <v>371</v>
      </c>
      <c r="DS60" s="14">
        <v>278</v>
      </c>
      <c r="DT60" s="14">
        <v>230</v>
      </c>
      <c r="DU60" s="14">
        <v>209</v>
      </c>
      <c r="DV60" s="14">
        <v>160</v>
      </c>
      <c r="DW60" s="14">
        <v>129</v>
      </c>
      <c r="DX60" s="14">
        <v>71</v>
      </c>
      <c r="DY60" s="14">
        <v>25</v>
      </c>
      <c r="DZ60" s="14">
        <v>12</v>
      </c>
      <c r="EA60" s="14">
        <v>4</v>
      </c>
      <c r="EB60">
        <v>841</v>
      </c>
      <c r="EC60">
        <v>241</v>
      </c>
      <c r="ED60">
        <v>42</v>
      </c>
      <c r="EE60">
        <v>472</v>
      </c>
      <c r="EF60">
        <v>3982</v>
      </c>
      <c r="EG60">
        <v>818</v>
      </c>
    </row>
    <row r="61" spans="1:137" ht="12.75">
      <c r="A61" t="s">
        <v>224</v>
      </c>
      <c r="B61" s="12">
        <v>5</v>
      </c>
      <c r="C61">
        <v>10514</v>
      </c>
      <c r="D61">
        <v>151</v>
      </c>
      <c r="E61">
        <v>114</v>
      </c>
      <c r="F61">
        <v>138</v>
      </c>
      <c r="G61">
        <v>117</v>
      </c>
      <c r="H61">
        <v>125</v>
      </c>
      <c r="I61">
        <v>157</v>
      </c>
      <c r="J61">
        <v>134</v>
      </c>
      <c r="K61">
        <v>145</v>
      </c>
      <c r="L61">
        <v>146</v>
      </c>
      <c r="M61">
        <v>169</v>
      </c>
      <c r="N61">
        <v>163</v>
      </c>
      <c r="O61">
        <v>172</v>
      </c>
      <c r="P61">
        <v>199</v>
      </c>
      <c r="Q61">
        <v>178</v>
      </c>
      <c r="R61">
        <v>205</v>
      </c>
      <c r="S61">
        <v>197</v>
      </c>
      <c r="T61">
        <v>213</v>
      </c>
      <c r="U61">
        <v>191</v>
      </c>
      <c r="V61">
        <v>202</v>
      </c>
      <c r="W61">
        <v>197</v>
      </c>
      <c r="X61">
        <v>209</v>
      </c>
      <c r="Y61">
        <v>214</v>
      </c>
      <c r="Z61">
        <v>249</v>
      </c>
      <c r="AA61">
        <v>186</v>
      </c>
      <c r="AB61">
        <v>244</v>
      </c>
      <c r="AC61">
        <v>1070</v>
      </c>
      <c r="AD61">
        <v>957</v>
      </c>
      <c r="AE61">
        <v>834</v>
      </c>
      <c r="AF61">
        <v>804</v>
      </c>
      <c r="AG61">
        <v>702</v>
      </c>
      <c r="AH61">
        <v>527</v>
      </c>
      <c r="AI61">
        <v>404</v>
      </c>
      <c r="AJ61">
        <v>284</v>
      </c>
      <c r="AK61">
        <v>203</v>
      </c>
      <c r="AL61">
        <v>133</v>
      </c>
      <c r="AM61">
        <v>78</v>
      </c>
      <c r="AN61">
        <v>54</v>
      </c>
      <c r="AO61">
        <v>35</v>
      </c>
      <c r="AP61">
        <v>14</v>
      </c>
      <c r="AQ61">
        <v>0</v>
      </c>
      <c r="AR61">
        <v>0</v>
      </c>
      <c r="AS61" s="13">
        <v>4965</v>
      </c>
      <c r="AT61" s="13">
        <v>79</v>
      </c>
      <c r="AU61" s="13">
        <v>63</v>
      </c>
      <c r="AV61" s="13">
        <v>74</v>
      </c>
      <c r="AW61" s="13">
        <v>44</v>
      </c>
      <c r="AX61" s="13">
        <v>73</v>
      </c>
      <c r="AY61" s="13">
        <v>81</v>
      </c>
      <c r="AZ61" s="13">
        <v>69</v>
      </c>
      <c r="BA61" s="13">
        <v>76</v>
      </c>
      <c r="BB61" s="13">
        <v>68</v>
      </c>
      <c r="BC61" s="13">
        <v>85</v>
      </c>
      <c r="BD61" s="13">
        <v>84</v>
      </c>
      <c r="BE61" s="13">
        <v>89</v>
      </c>
      <c r="BF61" s="13">
        <v>91</v>
      </c>
      <c r="BG61" s="13">
        <v>88</v>
      </c>
      <c r="BH61" s="13">
        <v>112</v>
      </c>
      <c r="BI61" s="13">
        <v>79</v>
      </c>
      <c r="BJ61" s="13">
        <v>110</v>
      </c>
      <c r="BK61" s="13">
        <v>95</v>
      </c>
      <c r="BL61" s="13">
        <v>101</v>
      </c>
      <c r="BM61" s="13">
        <v>97</v>
      </c>
      <c r="BN61" s="13">
        <v>110</v>
      </c>
      <c r="BO61" s="13">
        <v>114</v>
      </c>
      <c r="BP61" s="13">
        <v>107</v>
      </c>
      <c r="BQ61" s="13">
        <v>87</v>
      </c>
      <c r="BR61" s="13">
        <v>124</v>
      </c>
      <c r="BS61" s="13">
        <v>521</v>
      </c>
      <c r="BT61" s="13">
        <v>425</v>
      </c>
      <c r="BU61" s="13">
        <v>387</v>
      </c>
      <c r="BV61" s="13">
        <v>376</v>
      </c>
      <c r="BW61" s="13">
        <v>313</v>
      </c>
      <c r="BX61" s="13">
        <v>226</v>
      </c>
      <c r="BY61" s="13">
        <v>180</v>
      </c>
      <c r="BZ61" s="13">
        <v>138</v>
      </c>
      <c r="CA61" s="13">
        <v>79</v>
      </c>
      <c r="CB61" s="13">
        <v>58</v>
      </c>
      <c r="CC61" s="13">
        <v>30</v>
      </c>
      <c r="CD61" s="13">
        <v>19</v>
      </c>
      <c r="CE61" s="13">
        <v>8</v>
      </c>
      <c r="CF61" s="13">
        <v>2</v>
      </c>
      <c r="CG61" s="13">
        <v>0</v>
      </c>
      <c r="CH61" s="13">
        <v>0</v>
      </c>
      <c r="CI61">
        <v>197</v>
      </c>
      <c r="CJ61">
        <v>29</v>
      </c>
      <c r="CK61">
        <v>2</v>
      </c>
      <c r="CL61" s="14">
        <v>5549</v>
      </c>
      <c r="CM61" s="14">
        <v>72</v>
      </c>
      <c r="CN61" s="14">
        <v>51</v>
      </c>
      <c r="CO61" s="14">
        <v>65</v>
      </c>
      <c r="CP61" s="14">
        <v>73</v>
      </c>
      <c r="CQ61" s="14">
        <v>52</v>
      </c>
      <c r="CR61" s="14">
        <v>76</v>
      </c>
      <c r="CS61" s="14">
        <v>66</v>
      </c>
      <c r="CT61" s="14">
        <v>69</v>
      </c>
      <c r="CU61" s="14">
        <v>78</v>
      </c>
      <c r="CV61" s="14">
        <v>83</v>
      </c>
      <c r="CW61" s="14">
        <v>79</v>
      </c>
      <c r="CX61" s="14">
        <v>82</v>
      </c>
      <c r="CY61" s="14">
        <v>108</v>
      </c>
      <c r="CZ61" s="14">
        <v>90</v>
      </c>
      <c r="DA61" s="14">
        <v>93</v>
      </c>
      <c r="DB61" s="14">
        <v>118</v>
      </c>
      <c r="DC61" s="14">
        <v>103</v>
      </c>
      <c r="DD61" s="14">
        <v>97</v>
      </c>
      <c r="DE61" s="14">
        <v>101</v>
      </c>
      <c r="DF61" s="14">
        <v>100</v>
      </c>
      <c r="DG61" s="14">
        <v>99</v>
      </c>
      <c r="DH61" s="14">
        <v>100</v>
      </c>
      <c r="DI61" s="14">
        <v>142</v>
      </c>
      <c r="DJ61" s="14">
        <v>99</v>
      </c>
      <c r="DK61" s="14">
        <v>120</v>
      </c>
      <c r="DL61" s="14">
        <v>548</v>
      </c>
      <c r="DM61" s="14">
        <v>533</v>
      </c>
      <c r="DN61" s="14">
        <v>446</v>
      </c>
      <c r="DO61" s="14">
        <v>429</v>
      </c>
      <c r="DP61" s="14">
        <v>389</v>
      </c>
      <c r="DQ61" s="14">
        <v>301</v>
      </c>
      <c r="DR61" s="14">
        <v>224</v>
      </c>
      <c r="DS61" s="14">
        <v>146</v>
      </c>
      <c r="DT61" s="14">
        <v>124</v>
      </c>
      <c r="DU61" s="14">
        <v>75</v>
      </c>
      <c r="DV61" s="14">
        <v>48</v>
      </c>
      <c r="DW61" s="14">
        <v>35</v>
      </c>
      <c r="DX61" s="14">
        <v>27</v>
      </c>
      <c r="DY61" s="14">
        <v>11</v>
      </c>
      <c r="DZ61" s="14">
        <v>0</v>
      </c>
      <c r="EA61" s="14">
        <v>0</v>
      </c>
      <c r="EB61">
        <v>321</v>
      </c>
      <c r="EC61">
        <v>74</v>
      </c>
      <c r="ED61">
        <v>11</v>
      </c>
      <c r="EE61">
        <v>452</v>
      </c>
      <c r="EF61">
        <v>3423</v>
      </c>
      <c r="EG61">
        <v>525</v>
      </c>
    </row>
    <row r="62" spans="1:137" ht="12.75">
      <c r="A62" t="s">
        <v>225</v>
      </c>
      <c r="B62" s="12">
        <v>6</v>
      </c>
      <c r="C62">
        <v>30772</v>
      </c>
      <c r="D62">
        <v>465</v>
      </c>
      <c r="E62">
        <v>438</v>
      </c>
      <c r="F62">
        <v>494</v>
      </c>
      <c r="G62">
        <v>466</v>
      </c>
      <c r="H62">
        <v>476</v>
      </c>
      <c r="I62">
        <v>469</v>
      </c>
      <c r="J62">
        <v>456</v>
      </c>
      <c r="K62">
        <v>481</v>
      </c>
      <c r="L62">
        <v>479</v>
      </c>
      <c r="M62">
        <v>490</v>
      </c>
      <c r="N62">
        <v>611</v>
      </c>
      <c r="O62">
        <v>497</v>
      </c>
      <c r="P62">
        <v>562</v>
      </c>
      <c r="Q62">
        <v>513</v>
      </c>
      <c r="R62">
        <v>624</v>
      </c>
      <c r="S62">
        <v>623</v>
      </c>
      <c r="T62">
        <v>592</v>
      </c>
      <c r="U62">
        <v>629</v>
      </c>
      <c r="V62">
        <v>649</v>
      </c>
      <c r="W62">
        <v>502</v>
      </c>
      <c r="X62">
        <v>581</v>
      </c>
      <c r="Y62">
        <v>641</v>
      </c>
      <c r="Z62">
        <v>664</v>
      </c>
      <c r="AA62">
        <v>648</v>
      </c>
      <c r="AB62">
        <v>680</v>
      </c>
      <c r="AC62">
        <v>2935</v>
      </c>
      <c r="AD62">
        <v>2541</v>
      </c>
      <c r="AE62">
        <v>2271</v>
      </c>
      <c r="AF62">
        <v>2119</v>
      </c>
      <c r="AG62">
        <v>1910</v>
      </c>
      <c r="AH62">
        <v>1442</v>
      </c>
      <c r="AI62">
        <v>1121</v>
      </c>
      <c r="AJ62">
        <v>908</v>
      </c>
      <c r="AK62">
        <v>670</v>
      </c>
      <c r="AL62">
        <v>469</v>
      </c>
      <c r="AM62">
        <v>308</v>
      </c>
      <c r="AN62">
        <v>202</v>
      </c>
      <c r="AO62">
        <v>99</v>
      </c>
      <c r="AP62">
        <v>31</v>
      </c>
      <c r="AQ62">
        <v>12</v>
      </c>
      <c r="AR62">
        <v>4</v>
      </c>
      <c r="AS62" s="13">
        <v>14594</v>
      </c>
      <c r="AT62" s="13">
        <v>263</v>
      </c>
      <c r="AU62" s="13">
        <v>241</v>
      </c>
      <c r="AV62" s="13">
        <v>249</v>
      </c>
      <c r="AW62" s="13">
        <v>228</v>
      </c>
      <c r="AX62" s="13">
        <v>216</v>
      </c>
      <c r="AY62" s="13">
        <v>236</v>
      </c>
      <c r="AZ62" s="13">
        <v>224</v>
      </c>
      <c r="BA62" s="13">
        <v>240</v>
      </c>
      <c r="BB62" s="13">
        <v>231</v>
      </c>
      <c r="BC62" s="13">
        <v>266</v>
      </c>
      <c r="BD62" s="13">
        <v>311</v>
      </c>
      <c r="BE62" s="13">
        <v>231</v>
      </c>
      <c r="BF62" s="13">
        <v>286</v>
      </c>
      <c r="BG62" s="13">
        <v>281</v>
      </c>
      <c r="BH62" s="13">
        <v>287</v>
      </c>
      <c r="BI62" s="13">
        <v>310</v>
      </c>
      <c r="BJ62" s="13">
        <v>300</v>
      </c>
      <c r="BK62" s="13">
        <v>334</v>
      </c>
      <c r="BL62" s="13">
        <v>296</v>
      </c>
      <c r="BM62" s="13">
        <v>237</v>
      </c>
      <c r="BN62" s="13">
        <v>280</v>
      </c>
      <c r="BO62" s="13">
        <v>306</v>
      </c>
      <c r="BP62" s="13">
        <v>315</v>
      </c>
      <c r="BQ62" s="13">
        <v>313</v>
      </c>
      <c r="BR62" s="13">
        <v>337</v>
      </c>
      <c r="BS62" s="13">
        <v>1440</v>
      </c>
      <c r="BT62" s="13">
        <v>1214</v>
      </c>
      <c r="BU62" s="13">
        <v>1068</v>
      </c>
      <c r="BV62" s="13">
        <v>965</v>
      </c>
      <c r="BW62" s="13">
        <v>862</v>
      </c>
      <c r="BX62" s="13">
        <v>680</v>
      </c>
      <c r="BY62" s="13">
        <v>469</v>
      </c>
      <c r="BZ62" s="13">
        <v>395</v>
      </c>
      <c r="CA62" s="13">
        <v>275</v>
      </c>
      <c r="CB62" s="13">
        <v>193</v>
      </c>
      <c r="CC62" s="13">
        <v>110</v>
      </c>
      <c r="CD62" s="13">
        <v>57</v>
      </c>
      <c r="CE62" s="13">
        <v>33</v>
      </c>
      <c r="CF62" s="13">
        <v>9</v>
      </c>
      <c r="CG62" s="13">
        <v>2</v>
      </c>
      <c r="CH62" s="13">
        <v>1</v>
      </c>
      <c r="CI62">
        <v>681</v>
      </c>
      <c r="CJ62">
        <v>103</v>
      </c>
      <c r="CK62">
        <v>12</v>
      </c>
      <c r="CL62" s="14">
        <v>16178</v>
      </c>
      <c r="CM62" s="14">
        <v>202</v>
      </c>
      <c r="CN62" s="14">
        <v>197</v>
      </c>
      <c r="CO62" s="14">
        <v>246</v>
      </c>
      <c r="CP62" s="14">
        <v>238</v>
      </c>
      <c r="CQ62" s="14">
        <v>259</v>
      </c>
      <c r="CR62" s="14">
        <v>233</v>
      </c>
      <c r="CS62" s="14">
        <v>232</v>
      </c>
      <c r="CT62" s="14">
        <v>240</v>
      </c>
      <c r="CU62" s="14">
        <v>248</v>
      </c>
      <c r="CV62" s="14">
        <v>224</v>
      </c>
      <c r="CW62" s="14">
        <v>300</v>
      </c>
      <c r="CX62" s="14">
        <v>266</v>
      </c>
      <c r="CY62" s="14">
        <v>276</v>
      </c>
      <c r="CZ62" s="14">
        <v>232</v>
      </c>
      <c r="DA62" s="14">
        <v>337</v>
      </c>
      <c r="DB62" s="14">
        <v>313</v>
      </c>
      <c r="DC62" s="14">
        <v>292</v>
      </c>
      <c r="DD62" s="14">
        <v>294</v>
      </c>
      <c r="DE62" s="14">
        <v>354</v>
      </c>
      <c r="DF62" s="14">
        <v>264</v>
      </c>
      <c r="DG62" s="14">
        <v>301</v>
      </c>
      <c r="DH62" s="14">
        <v>335</v>
      </c>
      <c r="DI62" s="14">
        <v>349</v>
      </c>
      <c r="DJ62" s="14">
        <v>335</v>
      </c>
      <c r="DK62" s="14">
        <v>342</v>
      </c>
      <c r="DL62" s="14">
        <v>1494</v>
      </c>
      <c r="DM62" s="14">
        <v>1327</v>
      </c>
      <c r="DN62" s="14">
        <v>1203</v>
      </c>
      <c r="DO62" s="14">
        <v>1154</v>
      </c>
      <c r="DP62" s="14">
        <v>1048</v>
      </c>
      <c r="DQ62" s="14">
        <v>763</v>
      </c>
      <c r="DR62" s="14">
        <v>651</v>
      </c>
      <c r="DS62" s="14">
        <v>513</v>
      </c>
      <c r="DT62" s="14">
        <v>395</v>
      </c>
      <c r="DU62" s="14">
        <v>277</v>
      </c>
      <c r="DV62" s="14">
        <v>198</v>
      </c>
      <c r="DW62" s="14">
        <v>145</v>
      </c>
      <c r="DX62" s="14">
        <v>66</v>
      </c>
      <c r="DY62" s="14">
        <v>22</v>
      </c>
      <c r="DZ62" s="14">
        <v>10</v>
      </c>
      <c r="EA62" s="14">
        <v>3</v>
      </c>
      <c r="EB62">
        <v>1116</v>
      </c>
      <c r="EC62">
        <v>246</v>
      </c>
      <c r="ED62">
        <v>35</v>
      </c>
      <c r="EE62">
        <v>1411</v>
      </c>
      <c r="EF62">
        <v>9406</v>
      </c>
      <c r="EG62">
        <v>1414</v>
      </c>
    </row>
    <row r="63" spans="1:137" ht="12.75">
      <c r="A63" t="s">
        <v>226</v>
      </c>
      <c r="B63" s="12">
        <v>1</v>
      </c>
      <c r="C63">
        <v>15525</v>
      </c>
      <c r="D63">
        <v>179</v>
      </c>
      <c r="E63">
        <v>225</v>
      </c>
      <c r="F63">
        <v>203</v>
      </c>
      <c r="G63">
        <v>198</v>
      </c>
      <c r="H63">
        <v>208</v>
      </c>
      <c r="I63">
        <v>220</v>
      </c>
      <c r="J63">
        <v>198</v>
      </c>
      <c r="K63">
        <v>204</v>
      </c>
      <c r="L63">
        <v>230</v>
      </c>
      <c r="M63">
        <v>225</v>
      </c>
      <c r="N63">
        <v>255</v>
      </c>
      <c r="O63">
        <v>255</v>
      </c>
      <c r="P63">
        <v>252</v>
      </c>
      <c r="Q63">
        <v>253</v>
      </c>
      <c r="R63">
        <v>251</v>
      </c>
      <c r="S63">
        <v>280</v>
      </c>
      <c r="T63">
        <v>268</v>
      </c>
      <c r="U63">
        <v>258</v>
      </c>
      <c r="V63">
        <v>289</v>
      </c>
      <c r="W63">
        <v>256</v>
      </c>
      <c r="X63">
        <v>264</v>
      </c>
      <c r="Y63">
        <v>318</v>
      </c>
      <c r="Z63">
        <v>350</v>
      </c>
      <c r="AA63">
        <v>296</v>
      </c>
      <c r="AB63">
        <v>316</v>
      </c>
      <c r="AC63">
        <v>1523</v>
      </c>
      <c r="AD63">
        <v>1335</v>
      </c>
      <c r="AE63">
        <v>1180</v>
      </c>
      <c r="AF63">
        <v>1175</v>
      </c>
      <c r="AG63">
        <v>998</v>
      </c>
      <c r="AH63">
        <v>783</v>
      </c>
      <c r="AI63">
        <v>587</v>
      </c>
      <c r="AJ63">
        <v>522</v>
      </c>
      <c r="AK63">
        <v>411</v>
      </c>
      <c r="AL63">
        <v>335</v>
      </c>
      <c r="AM63">
        <v>206</v>
      </c>
      <c r="AN63">
        <v>121</v>
      </c>
      <c r="AO63">
        <v>66</v>
      </c>
      <c r="AP63">
        <v>27</v>
      </c>
      <c r="AQ63">
        <v>3</v>
      </c>
      <c r="AR63">
        <v>3</v>
      </c>
      <c r="AS63" s="13">
        <v>7219</v>
      </c>
      <c r="AT63" s="13">
        <v>95</v>
      </c>
      <c r="AU63" s="13">
        <v>121</v>
      </c>
      <c r="AV63" s="13">
        <v>98</v>
      </c>
      <c r="AW63" s="13">
        <v>93</v>
      </c>
      <c r="AX63" s="13">
        <v>104</v>
      </c>
      <c r="AY63" s="13">
        <v>114</v>
      </c>
      <c r="AZ63" s="13">
        <v>101</v>
      </c>
      <c r="BA63" s="13">
        <v>108</v>
      </c>
      <c r="BB63" s="13">
        <v>118</v>
      </c>
      <c r="BC63" s="13">
        <v>118</v>
      </c>
      <c r="BD63" s="13">
        <v>145</v>
      </c>
      <c r="BE63" s="13">
        <v>120</v>
      </c>
      <c r="BF63" s="13">
        <v>135</v>
      </c>
      <c r="BG63" s="13">
        <v>130</v>
      </c>
      <c r="BH63" s="13">
        <v>119</v>
      </c>
      <c r="BI63" s="13">
        <v>130</v>
      </c>
      <c r="BJ63" s="13">
        <v>132</v>
      </c>
      <c r="BK63" s="13">
        <v>134</v>
      </c>
      <c r="BL63" s="13">
        <v>130</v>
      </c>
      <c r="BM63" s="13">
        <v>119</v>
      </c>
      <c r="BN63" s="13">
        <v>135</v>
      </c>
      <c r="BO63" s="13">
        <v>155</v>
      </c>
      <c r="BP63" s="13">
        <v>138</v>
      </c>
      <c r="BQ63" s="13">
        <v>136</v>
      </c>
      <c r="BR63" s="13">
        <v>153</v>
      </c>
      <c r="BS63" s="13">
        <v>741</v>
      </c>
      <c r="BT63" s="13">
        <v>628</v>
      </c>
      <c r="BU63" s="13">
        <v>535</v>
      </c>
      <c r="BV63" s="13">
        <v>507</v>
      </c>
      <c r="BW63" s="13">
        <v>466</v>
      </c>
      <c r="BX63" s="13">
        <v>341</v>
      </c>
      <c r="BY63" s="13">
        <v>248</v>
      </c>
      <c r="BZ63" s="13">
        <v>213</v>
      </c>
      <c r="CA63" s="13">
        <v>154</v>
      </c>
      <c r="CB63" s="13">
        <v>147</v>
      </c>
      <c r="CC63" s="13">
        <v>81</v>
      </c>
      <c r="CD63" s="13">
        <v>40</v>
      </c>
      <c r="CE63" s="13">
        <v>26</v>
      </c>
      <c r="CF63" s="13">
        <v>9</v>
      </c>
      <c r="CG63" s="13">
        <v>2</v>
      </c>
      <c r="CH63" s="13">
        <v>1</v>
      </c>
      <c r="CI63">
        <v>460</v>
      </c>
      <c r="CJ63">
        <v>78</v>
      </c>
      <c r="CK63">
        <v>12</v>
      </c>
      <c r="CL63" s="14">
        <v>8306</v>
      </c>
      <c r="CM63" s="14">
        <v>84</v>
      </c>
      <c r="CN63" s="14">
        <v>104</v>
      </c>
      <c r="CO63" s="14">
        <v>105</v>
      </c>
      <c r="CP63" s="14">
        <v>105</v>
      </c>
      <c r="CQ63" s="14">
        <v>104</v>
      </c>
      <c r="CR63" s="14">
        <v>105</v>
      </c>
      <c r="CS63" s="14">
        <v>97</v>
      </c>
      <c r="CT63" s="14">
        <v>96</v>
      </c>
      <c r="CU63" s="14">
        <v>112</v>
      </c>
      <c r="CV63" s="14">
        <v>107</v>
      </c>
      <c r="CW63" s="14">
        <v>110</v>
      </c>
      <c r="CX63" s="14">
        <v>135</v>
      </c>
      <c r="CY63" s="14">
        <v>117</v>
      </c>
      <c r="CZ63" s="14">
        <v>123</v>
      </c>
      <c r="DA63" s="14">
        <v>132</v>
      </c>
      <c r="DB63" s="14">
        <v>150</v>
      </c>
      <c r="DC63" s="14">
        <v>136</v>
      </c>
      <c r="DD63" s="14">
        <v>124</v>
      </c>
      <c r="DE63" s="14">
        <v>159</v>
      </c>
      <c r="DF63" s="14">
        <v>137</v>
      </c>
      <c r="DG63" s="14">
        <v>129</v>
      </c>
      <c r="DH63" s="14">
        <v>163</v>
      </c>
      <c r="DI63" s="14">
        <v>211</v>
      </c>
      <c r="DJ63" s="14">
        <v>159</v>
      </c>
      <c r="DK63" s="14">
        <v>163</v>
      </c>
      <c r="DL63" s="14">
        <v>783</v>
      </c>
      <c r="DM63" s="14">
        <v>708</v>
      </c>
      <c r="DN63" s="14">
        <v>645</v>
      </c>
      <c r="DO63" s="14">
        <v>668</v>
      </c>
      <c r="DP63" s="14">
        <v>532</v>
      </c>
      <c r="DQ63" s="14">
        <v>441</v>
      </c>
      <c r="DR63" s="14">
        <v>339</v>
      </c>
      <c r="DS63" s="14">
        <v>309</v>
      </c>
      <c r="DT63" s="14">
        <v>257</v>
      </c>
      <c r="DU63" s="14">
        <v>188</v>
      </c>
      <c r="DV63" s="14">
        <v>125</v>
      </c>
      <c r="DW63" s="14">
        <v>81</v>
      </c>
      <c r="DX63" s="14">
        <v>40</v>
      </c>
      <c r="DY63" s="14">
        <v>18</v>
      </c>
      <c r="DZ63" s="14">
        <v>1</v>
      </c>
      <c r="EA63" s="14">
        <v>2</v>
      </c>
      <c r="EB63">
        <v>712</v>
      </c>
      <c r="EC63">
        <v>142</v>
      </c>
      <c r="ED63">
        <v>21</v>
      </c>
      <c r="EE63">
        <v>617</v>
      </c>
      <c r="EF63">
        <v>4868</v>
      </c>
      <c r="EG63">
        <v>780</v>
      </c>
    </row>
    <row r="64" spans="1:137" ht="12.75">
      <c r="A64" t="s">
        <v>227</v>
      </c>
      <c r="B64" s="12">
        <v>1</v>
      </c>
      <c r="C64">
        <v>24126</v>
      </c>
      <c r="D64">
        <v>327</v>
      </c>
      <c r="E64">
        <v>319</v>
      </c>
      <c r="F64">
        <v>356</v>
      </c>
      <c r="G64">
        <v>345</v>
      </c>
      <c r="H64">
        <v>305</v>
      </c>
      <c r="I64">
        <v>345</v>
      </c>
      <c r="J64">
        <v>368</v>
      </c>
      <c r="K64">
        <v>343</v>
      </c>
      <c r="L64">
        <v>318</v>
      </c>
      <c r="M64">
        <v>353</v>
      </c>
      <c r="N64">
        <v>417</v>
      </c>
      <c r="O64">
        <v>404</v>
      </c>
      <c r="P64">
        <v>444</v>
      </c>
      <c r="Q64">
        <v>394</v>
      </c>
      <c r="R64">
        <v>416</v>
      </c>
      <c r="S64">
        <v>489</v>
      </c>
      <c r="T64">
        <v>396</v>
      </c>
      <c r="U64">
        <v>455</v>
      </c>
      <c r="V64">
        <v>421</v>
      </c>
      <c r="W64">
        <v>374</v>
      </c>
      <c r="X64">
        <v>494</v>
      </c>
      <c r="Y64">
        <v>481</v>
      </c>
      <c r="Z64">
        <v>510</v>
      </c>
      <c r="AA64">
        <v>475</v>
      </c>
      <c r="AB64">
        <v>488</v>
      </c>
      <c r="AC64">
        <v>2345</v>
      </c>
      <c r="AD64">
        <v>1935</v>
      </c>
      <c r="AE64">
        <v>1838</v>
      </c>
      <c r="AF64">
        <v>1865</v>
      </c>
      <c r="AG64">
        <v>1614</v>
      </c>
      <c r="AH64">
        <v>1184</v>
      </c>
      <c r="AI64">
        <v>864</v>
      </c>
      <c r="AJ64">
        <v>732</v>
      </c>
      <c r="AK64">
        <v>580</v>
      </c>
      <c r="AL64">
        <v>469</v>
      </c>
      <c r="AM64">
        <v>298</v>
      </c>
      <c r="AN64">
        <v>213</v>
      </c>
      <c r="AO64">
        <v>103</v>
      </c>
      <c r="AP64">
        <v>36</v>
      </c>
      <c r="AQ64">
        <v>11</v>
      </c>
      <c r="AR64">
        <v>0</v>
      </c>
      <c r="AS64" s="13">
        <v>11414</v>
      </c>
      <c r="AT64" s="13">
        <v>184</v>
      </c>
      <c r="AU64" s="13">
        <v>177</v>
      </c>
      <c r="AV64" s="13">
        <v>173</v>
      </c>
      <c r="AW64" s="13">
        <v>178</v>
      </c>
      <c r="AX64" s="13">
        <v>156</v>
      </c>
      <c r="AY64" s="13">
        <v>190</v>
      </c>
      <c r="AZ64" s="13">
        <v>175</v>
      </c>
      <c r="BA64" s="13">
        <v>169</v>
      </c>
      <c r="BB64" s="13">
        <v>163</v>
      </c>
      <c r="BC64" s="13">
        <v>203</v>
      </c>
      <c r="BD64" s="13">
        <v>215</v>
      </c>
      <c r="BE64" s="13">
        <v>198</v>
      </c>
      <c r="BF64" s="13">
        <v>199</v>
      </c>
      <c r="BG64" s="13">
        <v>201</v>
      </c>
      <c r="BH64" s="13">
        <v>197</v>
      </c>
      <c r="BI64" s="13">
        <v>239</v>
      </c>
      <c r="BJ64" s="13">
        <v>194</v>
      </c>
      <c r="BK64" s="13">
        <v>229</v>
      </c>
      <c r="BL64" s="13">
        <v>214</v>
      </c>
      <c r="BM64" s="13">
        <v>189</v>
      </c>
      <c r="BN64" s="13">
        <v>241</v>
      </c>
      <c r="BO64" s="13">
        <v>241</v>
      </c>
      <c r="BP64" s="13">
        <v>254</v>
      </c>
      <c r="BQ64" s="13">
        <v>207</v>
      </c>
      <c r="BR64" s="13">
        <v>240</v>
      </c>
      <c r="BS64" s="13">
        <v>1172</v>
      </c>
      <c r="BT64" s="13">
        <v>907</v>
      </c>
      <c r="BU64" s="13">
        <v>817</v>
      </c>
      <c r="BV64" s="13">
        <v>858</v>
      </c>
      <c r="BW64" s="13">
        <v>764</v>
      </c>
      <c r="BX64" s="13">
        <v>536</v>
      </c>
      <c r="BY64" s="13">
        <v>377</v>
      </c>
      <c r="BZ64" s="13">
        <v>301</v>
      </c>
      <c r="CA64" s="13">
        <v>231</v>
      </c>
      <c r="CB64" s="13">
        <v>170</v>
      </c>
      <c r="CC64" s="13">
        <v>120</v>
      </c>
      <c r="CD64" s="13">
        <v>81</v>
      </c>
      <c r="CE64" s="13">
        <v>40</v>
      </c>
      <c r="CF64" s="13">
        <v>11</v>
      </c>
      <c r="CG64" s="13">
        <v>3</v>
      </c>
      <c r="CH64" s="13">
        <v>0</v>
      </c>
      <c r="CI64">
        <v>656</v>
      </c>
      <c r="CJ64">
        <v>135</v>
      </c>
      <c r="CK64">
        <v>15</v>
      </c>
      <c r="CL64" s="14">
        <v>12712</v>
      </c>
      <c r="CM64" s="14">
        <v>143</v>
      </c>
      <c r="CN64" s="14">
        <v>143</v>
      </c>
      <c r="CO64" s="14">
        <v>183</v>
      </c>
      <c r="CP64" s="14">
        <v>168</v>
      </c>
      <c r="CQ64" s="14">
        <v>149</v>
      </c>
      <c r="CR64" s="14">
        <v>155</v>
      </c>
      <c r="CS64" s="14">
        <v>194</v>
      </c>
      <c r="CT64" s="14">
        <v>175</v>
      </c>
      <c r="CU64" s="14">
        <v>155</v>
      </c>
      <c r="CV64" s="14">
        <v>150</v>
      </c>
      <c r="CW64" s="14">
        <v>202</v>
      </c>
      <c r="CX64" s="14">
        <v>206</v>
      </c>
      <c r="CY64" s="14">
        <v>246</v>
      </c>
      <c r="CZ64" s="14">
        <v>194</v>
      </c>
      <c r="DA64" s="14">
        <v>220</v>
      </c>
      <c r="DB64" s="14">
        <v>250</v>
      </c>
      <c r="DC64" s="14">
        <v>203</v>
      </c>
      <c r="DD64" s="14">
        <v>226</v>
      </c>
      <c r="DE64" s="14">
        <v>207</v>
      </c>
      <c r="DF64" s="14">
        <v>184</v>
      </c>
      <c r="DG64" s="14">
        <v>253</v>
      </c>
      <c r="DH64" s="14">
        <v>239</v>
      </c>
      <c r="DI64" s="14">
        <v>256</v>
      </c>
      <c r="DJ64" s="14">
        <v>267</v>
      </c>
      <c r="DK64" s="14">
        <v>248</v>
      </c>
      <c r="DL64" s="14">
        <v>1173</v>
      </c>
      <c r="DM64" s="14">
        <v>1027</v>
      </c>
      <c r="DN64" s="14">
        <v>1021</v>
      </c>
      <c r="DO64" s="14">
        <v>1007</v>
      </c>
      <c r="DP64" s="14">
        <v>850</v>
      </c>
      <c r="DQ64" s="14">
        <v>648</v>
      </c>
      <c r="DR64" s="14">
        <v>487</v>
      </c>
      <c r="DS64" s="14">
        <v>431</v>
      </c>
      <c r="DT64" s="14">
        <v>349</v>
      </c>
      <c r="DU64" s="14">
        <v>300</v>
      </c>
      <c r="DV64" s="14">
        <v>178</v>
      </c>
      <c r="DW64" s="14">
        <v>132</v>
      </c>
      <c r="DX64" s="14">
        <v>63</v>
      </c>
      <c r="DY64" s="14">
        <v>25</v>
      </c>
      <c r="DZ64" s="14">
        <v>8</v>
      </c>
      <c r="EA64" s="14">
        <v>0</v>
      </c>
      <c r="EB64">
        <v>1055</v>
      </c>
      <c r="EC64">
        <v>229</v>
      </c>
      <c r="ED64">
        <v>33</v>
      </c>
      <c r="EE64">
        <v>1067</v>
      </c>
      <c r="EF64">
        <v>7411</v>
      </c>
      <c r="EG64">
        <v>1135</v>
      </c>
    </row>
    <row r="65" spans="1:137" ht="12.75">
      <c r="A65" t="s">
        <v>228</v>
      </c>
      <c r="B65" s="12">
        <v>3</v>
      </c>
      <c r="C65">
        <v>19145</v>
      </c>
      <c r="D65">
        <v>260</v>
      </c>
      <c r="E65">
        <v>265</v>
      </c>
      <c r="F65">
        <v>265</v>
      </c>
      <c r="G65">
        <v>254</v>
      </c>
      <c r="H65">
        <v>265</v>
      </c>
      <c r="I65">
        <v>287</v>
      </c>
      <c r="J65">
        <v>258</v>
      </c>
      <c r="K65">
        <v>258</v>
      </c>
      <c r="L65">
        <v>306</v>
      </c>
      <c r="M65">
        <v>278</v>
      </c>
      <c r="N65">
        <v>324</v>
      </c>
      <c r="O65">
        <v>317</v>
      </c>
      <c r="P65">
        <v>334</v>
      </c>
      <c r="Q65">
        <v>321</v>
      </c>
      <c r="R65">
        <v>345</v>
      </c>
      <c r="S65">
        <v>364</v>
      </c>
      <c r="T65">
        <v>340</v>
      </c>
      <c r="U65">
        <v>369</v>
      </c>
      <c r="V65">
        <v>353</v>
      </c>
      <c r="W65">
        <v>317</v>
      </c>
      <c r="X65">
        <v>341</v>
      </c>
      <c r="Y65">
        <v>415</v>
      </c>
      <c r="Z65">
        <v>425</v>
      </c>
      <c r="AA65">
        <v>378</v>
      </c>
      <c r="AB65">
        <v>388</v>
      </c>
      <c r="AC65">
        <v>1921</v>
      </c>
      <c r="AD65">
        <v>1587</v>
      </c>
      <c r="AE65">
        <v>1426</v>
      </c>
      <c r="AF65">
        <v>1417</v>
      </c>
      <c r="AG65">
        <v>1215</v>
      </c>
      <c r="AH65">
        <v>898</v>
      </c>
      <c r="AI65">
        <v>731</v>
      </c>
      <c r="AJ65">
        <v>626</v>
      </c>
      <c r="AK65">
        <v>430</v>
      </c>
      <c r="AL65">
        <v>353</v>
      </c>
      <c r="AM65">
        <v>210</v>
      </c>
      <c r="AN65">
        <v>175</v>
      </c>
      <c r="AO65">
        <v>82</v>
      </c>
      <c r="AP65">
        <v>32</v>
      </c>
      <c r="AQ65">
        <v>10</v>
      </c>
      <c r="AR65">
        <v>2</v>
      </c>
      <c r="AS65" s="13">
        <v>9013</v>
      </c>
      <c r="AT65" s="13">
        <v>128</v>
      </c>
      <c r="AU65" s="13">
        <v>152</v>
      </c>
      <c r="AV65" s="13">
        <v>144</v>
      </c>
      <c r="AW65" s="13">
        <v>135</v>
      </c>
      <c r="AX65" s="13">
        <v>127</v>
      </c>
      <c r="AY65" s="13">
        <v>145</v>
      </c>
      <c r="AZ65" s="13">
        <v>148</v>
      </c>
      <c r="BA65" s="13">
        <v>144</v>
      </c>
      <c r="BB65" s="13">
        <v>140</v>
      </c>
      <c r="BC65" s="13">
        <v>145</v>
      </c>
      <c r="BD65" s="13">
        <v>158</v>
      </c>
      <c r="BE65" s="13">
        <v>176</v>
      </c>
      <c r="BF65" s="13">
        <v>181</v>
      </c>
      <c r="BG65" s="13">
        <v>174</v>
      </c>
      <c r="BH65" s="13">
        <v>160</v>
      </c>
      <c r="BI65" s="13">
        <v>167</v>
      </c>
      <c r="BJ65" s="13">
        <v>172</v>
      </c>
      <c r="BK65" s="13">
        <v>181</v>
      </c>
      <c r="BL65" s="13">
        <v>172</v>
      </c>
      <c r="BM65" s="13">
        <v>163</v>
      </c>
      <c r="BN65" s="13">
        <v>169</v>
      </c>
      <c r="BO65" s="13">
        <v>200</v>
      </c>
      <c r="BP65" s="13">
        <v>206</v>
      </c>
      <c r="BQ65" s="13">
        <v>184</v>
      </c>
      <c r="BR65" s="13">
        <v>176</v>
      </c>
      <c r="BS65" s="13">
        <v>927</v>
      </c>
      <c r="BT65" s="13">
        <v>727</v>
      </c>
      <c r="BU65" s="13">
        <v>644</v>
      </c>
      <c r="BV65" s="13">
        <v>641</v>
      </c>
      <c r="BW65" s="13">
        <v>580</v>
      </c>
      <c r="BX65" s="13">
        <v>393</v>
      </c>
      <c r="BY65" s="13">
        <v>309</v>
      </c>
      <c r="BZ65" s="13">
        <v>259</v>
      </c>
      <c r="CA65" s="13">
        <v>184</v>
      </c>
      <c r="CB65" s="13">
        <v>126</v>
      </c>
      <c r="CC65" s="13">
        <v>70</v>
      </c>
      <c r="CD65" s="13">
        <v>60</v>
      </c>
      <c r="CE65" s="13">
        <v>33</v>
      </c>
      <c r="CF65" s="13">
        <v>11</v>
      </c>
      <c r="CG65" s="13">
        <v>1</v>
      </c>
      <c r="CH65" s="13">
        <v>1</v>
      </c>
      <c r="CI65">
        <v>487</v>
      </c>
      <c r="CJ65">
        <v>107</v>
      </c>
      <c r="CK65">
        <v>14</v>
      </c>
      <c r="CL65" s="14">
        <v>10132</v>
      </c>
      <c r="CM65" s="14">
        <v>132</v>
      </c>
      <c r="CN65" s="14">
        <v>113</v>
      </c>
      <c r="CO65" s="14">
        <v>122</v>
      </c>
      <c r="CP65" s="14">
        <v>119</v>
      </c>
      <c r="CQ65" s="14">
        <v>138</v>
      </c>
      <c r="CR65" s="14">
        <v>143</v>
      </c>
      <c r="CS65" s="14">
        <v>110</v>
      </c>
      <c r="CT65" s="14">
        <v>114</v>
      </c>
      <c r="CU65" s="14">
        <v>165</v>
      </c>
      <c r="CV65" s="14">
        <v>133</v>
      </c>
      <c r="CW65" s="14">
        <v>165</v>
      </c>
      <c r="CX65" s="14">
        <v>142</v>
      </c>
      <c r="CY65" s="14">
        <v>153</v>
      </c>
      <c r="CZ65" s="14">
        <v>147</v>
      </c>
      <c r="DA65" s="14">
        <v>185</v>
      </c>
      <c r="DB65" s="14">
        <v>198</v>
      </c>
      <c r="DC65" s="14">
        <v>169</v>
      </c>
      <c r="DD65" s="14">
        <v>188</v>
      </c>
      <c r="DE65" s="14">
        <v>181</v>
      </c>
      <c r="DF65" s="14">
        <v>154</v>
      </c>
      <c r="DG65" s="14">
        <v>173</v>
      </c>
      <c r="DH65" s="14">
        <v>215</v>
      </c>
      <c r="DI65" s="14">
        <v>219</v>
      </c>
      <c r="DJ65" s="14">
        <v>194</v>
      </c>
      <c r="DK65" s="14">
        <v>212</v>
      </c>
      <c r="DL65" s="14">
        <v>994</v>
      </c>
      <c r="DM65" s="14">
        <v>860</v>
      </c>
      <c r="DN65" s="14">
        <v>781</v>
      </c>
      <c r="DO65" s="14">
        <v>776</v>
      </c>
      <c r="DP65" s="14">
        <v>636</v>
      </c>
      <c r="DQ65" s="14">
        <v>505</v>
      </c>
      <c r="DR65" s="14">
        <v>421</v>
      </c>
      <c r="DS65" s="14">
        <v>367</v>
      </c>
      <c r="DT65" s="14">
        <v>246</v>
      </c>
      <c r="DU65" s="14">
        <v>227</v>
      </c>
      <c r="DV65" s="14">
        <v>140</v>
      </c>
      <c r="DW65" s="14">
        <v>114</v>
      </c>
      <c r="DX65" s="14">
        <v>49</v>
      </c>
      <c r="DY65" s="14">
        <v>21</v>
      </c>
      <c r="DZ65" s="14">
        <v>9</v>
      </c>
      <c r="EA65" s="14">
        <v>1</v>
      </c>
      <c r="EB65">
        <v>807</v>
      </c>
      <c r="EC65">
        <v>195</v>
      </c>
      <c r="ED65">
        <v>31</v>
      </c>
      <c r="EE65">
        <v>792</v>
      </c>
      <c r="EF65">
        <v>5949</v>
      </c>
      <c r="EG65">
        <v>926</v>
      </c>
    </row>
    <row r="66" spans="1:137" ht="12.75">
      <c r="A66" t="s">
        <v>229</v>
      </c>
      <c r="B66" s="12">
        <v>2</v>
      </c>
      <c r="C66">
        <v>24403</v>
      </c>
      <c r="D66">
        <v>208</v>
      </c>
      <c r="E66">
        <v>219</v>
      </c>
      <c r="F66">
        <v>206</v>
      </c>
      <c r="G66">
        <v>196</v>
      </c>
      <c r="H66">
        <v>222</v>
      </c>
      <c r="I66">
        <v>182</v>
      </c>
      <c r="J66">
        <v>210</v>
      </c>
      <c r="K66">
        <v>223</v>
      </c>
      <c r="L66">
        <v>239</v>
      </c>
      <c r="M66">
        <v>254</v>
      </c>
      <c r="N66">
        <v>261</v>
      </c>
      <c r="O66">
        <v>250</v>
      </c>
      <c r="P66">
        <v>238</v>
      </c>
      <c r="Q66">
        <v>266</v>
      </c>
      <c r="R66">
        <v>277</v>
      </c>
      <c r="S66">
        <v>322</v>
      </c>
      <c r="T66">
        <v>308</v>
      </c>
      <c r="U66">
        <v>342</v>
      </c>
      <c r="V66">
        <v>382</v>
      </c>
      <c r="W66">
        <v>353</v>
      </c>
      <c r="X66">
        <v>392</v>
      </c>
      <c r="Y66">
        <v>485</v>
      </c>
      <c r="Z66">
        <v>527</v>
      </c>
      <c r="AA66">
        <v>501</v>
      </c>
      <c r="AB66">
        <v>560</v>
      </c>
      <c r="AC66">
        <v>2535</v>
      </c>
      <c r="AD66">
        <v>1956</v>
      </c>
      <c r="AE66">
        <v>1631</v>
      </c>
      <c r="AF66">
        <v>1604</v>
      </c>
      <c r="AG66">
        <v>1866</v>
      </c>
      <c r="AH66">
        <v>1659</v>
      </c>
      <c r="AI66">
        <v>1386</v>
      </c>
      <c r="AJ66">
        <v>1178</v>
      </c>
      <c r="AK66">
        <v>774</v>
      </c>
      <c r="AL66">
        <v>798</v>
      </c>
      <c r="AM66">
        <v>569</v>
      </c>
      <c r="AN66">
        <v>452</v>
      </c>
      <c r="AO66">
        <v>224</v>
      </c>
      <c r="AP66">
        <v>110</v>
      </c>
      <c r="AQ66">
        <v>31</v>
      </c>
      <c r="AR66">
        <v>8</v>
      </c>
      <c r="AS66" s="13">
        <v>10518</v>
      </c>
      <c r="AT66" s="13">
        <v>110</v>
      </c>
      <c r="AU66" s="13">
        <v>106</v>
      </c>
      <c r="AV66" s="13">
        <v>89</v>
      </c>
      <c r="AW66" s="13">
        <v>99</v>
      </c>
      <c r="AX66" s="13">
        <v>114</v>
      </c>
      <c r="AY66" s="13">
        <v>94</v>
      </c>
      <c r="AZ66" s="13">
        <v>111</v>
      </c>
      <c r="BA66" s="13">
        <v>124</v>
      </c>
      <c r="BB66" s="13">
        <v>125</v>
      </c>
      <c r="BC66" s="13">
        <v>130</v>
      </c>
      <c r="BD66" s="13">
        <v>126</v>
      </c>
      <c r="BE66" s="13">
        <v>117</v>
      </c>
      <c r="BF66" s="13">
        <v>122</v>
      </c>
      <c r="BG66" s="13">
        <v>132</v>
      </c>
      <c r="BH66" s="13">
        <v>139</v>
      </c>
      <c r="BI66" s="13">
        <v>164</v>
      </c>
      <c r="BJ66" s="13">
        <v>147</v>
      </c>
      <c r="BK66" s="13">
        <v>181</v>
      </c>
      <c r="BL66" s="13">
        <v>183</v>
      </c>
      <c r="BM66" s="13">
        <v>172</v>
      </c>
      <c r="BN66" s="13">
        <v>186</v>
      </c>
      <c r="BO66" s="13">
        <v>221</v>
      </c>
      <c r="BP66" s="13">
        <v>238</v>
      </c>
      <c r="BQ66" s="13">
        <v>223</v>
      </c>
      <c r="BR66" s="13">
        <v>247</v>
      </c>
      <c r="BS66" s="13">
        <v>1122</v>
      </c>
      <c r="BT66" s="13">
        <v>860</v>
      </c>
      <c r="BU66" s="13">
        <v>691</v>
      </c>
      <c r="BV66" s="13">
        <v>676</v>
      </c>
      <c r="BW66" s="13">
        <v>808</v>
      </c>
      <c r="BX66" s="13">
        <v>672</v>
      </c>
      <c r="BY66" s="13">
        <v>537</v>
      </c>
      <c r="BZ66" s="13">
        <v>442</v>
      </c>
      <c r="CA66" s="13">
        <v>289</v>
      </c>
      <c r="CB66" s="13">
        <v>281</v>
      </c>
      <c r="CC66" s="13">
        <v>186</v>
      </c>
      <c r="CD66" s="13">
        <v>147</v>
      </c>
      <c r="CE66" s="13">
        <v>70</v>
      </c>
      <c r="CF66" s="13">
        <v>28</v>
      </c>
      <c r="CG66" s="13">
        <v>7</v>
      </c>
      <c r="CH66" s="13">
        <v>1</v>
      </c>
      <c r="CI66">
        <v>1009</v>
      </c>
      <c r="CJ66">
        <v>253</v>
      </c>
      <c r="CK66">
        <v>36</v>
      </c>
      <c r="CL66" s="14">
        <v>13885</v>
      </c>
      <c r="CM66" s="14">
        <v>98</v>
      </c>
      <c r="CN66" s="14">
        <v>112</v>
      </c>
      <c r="CO66" s="14">
        <v>117</v>
      </c>
      <c r="CP66" s="14">
        <v>97</v>
      </c>
      <c r="CQ66" s="14">
        <v>107</v>
      </c>
      <c r="CR66" s="14">
        <v>88</v>
      </c>
      <c r="CS66" s="14">
        <v>99</v>
      </c>
      <c r="CT66" s="14">
        <v>99</v>
      </c>
      <c r="CU66" s="14">
        <v>114</v>
      </c>
      <c r="CV66" s="14">
        <v>124</v>
      </c>
      <c r="CW66" s="14">
        <v>135</v>
      </c>
      <c r="CX66" s="14">
        <v>133</v>
      </c>
      <c r="CY66" s="14">
        <v>117</v>
      </c>
      <c r="CZ66" s="14">
        <v>134</v>
      </c>
      <c r="DA66" s="14">
        <v>137</v>
      </c>
      <c r="DB66" s="14">
        <v>157</v>
      </c>
      <c r="DC66" s="14">
        <v>161</v>
      </c>
      <c r="DD66" s="14">
        <v>161</v>
      </c>
      <c r="DE66" s="14">
        <v>199</v>
      </c>
      <c r="DF66" s="14">
        <v>181</v>
      </c>
      <c r="DG66" s="14">
        <v>206</v>
      </c>
      <c r="DH66" s="14">
        <v>264</v>
      </c>
      <c r="DI66" s="14">
        <v>288</v>
      </c>
      <c r="DJ66" s="14">
        <v>278</v>
      </c>
      <c r="DK66" s="14">
        <v>313</v>
      </c>
      <c r="DL66" s="14">
        <v>1413</v>
      </c>
      <c r="DM66" s="14">
        <v>1097</v>
      </c>
      <c r="DN66" s="14">
        <v>940</v>
      </c>
      <c r="DO66" s="14">
        <v>927</v>
      </c>
      <c r="DP66" s="14">
        <v>1058</v>
      </c>
      <c r="DQ66" s="14">
        <v>987</v>
      </c>
      <c r="DR66" s="14">
        <v>849</v>
      </c>
      <c r="DS66" s="14">
        <v>736</v>
      </c>
      <c r="DT66" s="14">
        <v>485</v>
      </c>
      <c r="DU66" s="14">
        <v>517</v>
      </c>
      <c r="DV66" s="14">
        <v>383</v>
      </c>
      <c r="DW66" s="14">
        <v>305</v>
      </c>
      <c r="DX66" s="14">
        <v>154</v>
      </c>
      <c r="DY66" s="14">
        <v>82</v>
      </c>
      <c r="DZ66" s="14">
        <v>24</v>
      </c>
      <c r="EA66" s="14">
        <v>7</v>
      </c>
      <c r="EB66">
        <v>1957</v>
      </c>
      <c r="EC66">
        <v>572</v>
      </c>
      <c r="ED66">
        <v>113</v>
      </c>
      <c r="EE66">
        <v>657</v>
      </c>
      <c r="EF66">
        <v>7644</v>
      </c>
      <c r="EG66">
        <v>1836</v>
      </c>
    </row>
    <row r="67" spans="1:137" ht="12.75">
      <c r="A67" t="s">
        <v>230</v>
      </c>
      <c r="B67" s="12">
        <v>3</v>
      </c>
      <c r="C67">
        <v>20116</v>
      </c>
      <c r="D67">
        <v>221</v>
      </c>
      <c r="E67">
        <v>245</v>
      </c>
      <c r="F67">
        <v>212</v>
      </c>
      <c r="G67">
        <v>219</v>
      </c>
      <c r="H67">
        <v>245</v>
      </c>
      <c r="I67">
        <v>231</v>
      </c>
      <c r="J67">
        <v>240</v>
      </c>
      <c r="K67">
        <v>242</v>
      </c>
      <c r="L67">
        <v>246</v>
      </c>
      <c r="M67">
        <v>253</v>
      </c>
      <c r="N67">
        <v>284</v>
      </c>
      <c r="O67">
        <v>302</v>
      </c>
      <c r="P67">
        <v>289</v>
      </c>
      <c r="Q67">
        <v>281</v>
      </c>
      <c r="R67">
        <v>337</v>
      </c>
      <c r="S67">
        <v>359</v>
      </c>
      <c r="T67">
        <v>341</v>
      </c>
      <c r="U67">
        <v>358</v>
      </c>
      <c r="V67">
        <v>344</v>
      </c>
      <c r="W67">
        <v>310</v>
      </c>
      <c r="X67">
        <v>385</v>
      </c>
      <c r="Y67">
        <v>411</v>
      </c>
      <c r="Z67">
        <v>385</v>
      </c>
      <c r="AA67">
        <v>429</v>
      </c>
      <c r="AB67">
        <v>411</v>
      </c>
      <c r="AC67">
        <v>1947</v>
      </c>
      <c r="AD67">
        <v>1666</v>
      </c>
      <c r="AE67">
        <v>1524</v>
      </c>
      <c r="AF67">
        <v>1568</v>
      </c>
      <c r="AG67">
        <v>1461</v>
      </c>
      <c r="AH67">
        <v>1133</v>
      </c>
      <c r="AI67">
        <v>873</v>
      </c>
      <c r="AJ67">
        <v>721</v>
      </c>
      <c r="AK67">
        <v>521</v>
      </c>
      <c r="AL67">
        <v>419</v>
      </c>
      <c r="AM67">
        <v>292</v>
      </c>
      <c r="AN67">
        <v>244</v>
      </c>
      <c r="AO67">
        <v>110</v>
      </c>
      <c r="AP67">
        <v>39</v>
      </c>
      <c r="AQ67">
        <v>12</v>
      </c>
      <c r="AR67">
        <v>4</v>
      </c>
      <c r="AS67" s="13">
        <v>9227</v>
      </c>
      <c r="AT67" s="13">
        <v>111</v>
      </c>
      <c r="AU67" s="13">
        <v>123</v>
      </c>
      <c r="AV67" s="13">
        <v>107</v>
      </c>
      <c r="AW67" s="13">
        <v>106</v>
      </c>
      <c r="AX67" s="13">
        <v>129</v>
      </c>
      <c r="AY67" s="13">
        <v>113</v>
      </c>
      <c r="AZ67" s="13">
        <v>119</v>
      </c>
      <c r="BA67" s="13">
        <v>117</v>
      </c>
      <c r="BB67" s="13">
        <v>120</v>
      </c>
      <c r="BC67" s="13">
        <v>128</v>
      </c>
      <c r="BD67" s="13">
        <v>139</v>
      </c>
      <c r="BE67" s="13">
        <v>176</v>
      </c>
      <c r="BF67" s="13">
        <v>143</v>
      </c>
      <c r="BG67" s="13">
        <v>132</v>
      </c>
      <c r="BH67" s="13">
        <v>157</v>
      </c>
      <c r="BI67" s="13">
        <v>169</v>
      </c>
      <c r="BJ67" s="13">
        <v>179</v>
      </c>
      <c r="BK67" s="13">
        <v>169</v>
      </c>
      <c r="BL67" s="13">
        <v>177</v>
      </c>
      <c r="BM67" s="13">
        <v>154</v>
      </c>
      <c r="BN67" s="13">
        <v>185</v>
      </c>
      <c r="BO67" s="13">
        <v>181</v>
      </c>
      <c r="BP67" s="13">
        <v>187</v>
      </c>
      <c r="BQ67" s="13">
        <v>200</v>
      </c>
      <c r="BR67" s="13">
        <v>200</v>
      </c>
      <c r="BS67" s="13">
        <v>928</v>
      </c>
      <c r="BT67" s="13">
        <v>787</v>
      </c>
      <c r="BU67" s="13">
        <v>704</v>
      </c>
      <c r="BV67" s="13">
        <v>731</v>
      </c>
      <c r="BW67" s="13">
        <v>622</v>
      </c>
      <c r="BX67" s="13">
        <v>496</v>
      </c>
      <c r="BY67" s="13">
        <v>354</v>
      </c>
      <c r="BZ67" s="13">
        <v>287</v>
      </c>
      <c r="CA67" s="13">
        <v>198</v>
      </c>
      <c r="CB67" s="13">
        <v>155</v>
      </c>
      <c r="CC67" s="13">
        <v>95</v>
      </c>
      <c r="CD67" s="13">
        <v>91</v>
      </c>
      <c r="CE67" s="13">
        <v>41</v>
      </c>
      <c r="CF67" s="13">
        <v>16</v>
      </c>
      <c r="CG67" s="13">
        <v>3</v>
      </c>
      <c r="CH67" s="13">
        <v>0</v>
      </c>
      <c r="CI67">
        <v>597</v>
      </c>
      <c r="CJ67">
        <v>150</v>
      </c>
      <c r="CK67">
        <v>19</v>
      </c>
      <c r="CL67" s="14">
        <v>10889</v>
      </c>
      <c r="CM67" s="14">
        <v>109</v>
      </c>
      <c r="CN67" s="14">
        <v>122</v>
      </c>
      <c r="CO67" s="14">
        <v>105</v>
      </c>
      <c r="CP67" s="14">
        <v>112</v>
      </c>
      <c r="CQ67" s="14">
        <v>116</v>
      </c>
      <c r="CR67" s="14">
        <v>118</v>
      </c>
      <c r="CS67" s="14">
        <v>122</v>
      </c>
      <c r="CT67" s="14">
        <v>126</v>
      </c>
      <c r="CU67" s="14">
        <v>126</v>
      </c>
      <c r="CV67" s="14">
        <v>125</v>
      </c>
      <c r="CW67" s="14">
        <v>145</v>
      </c>
      <c r="CX67" s="14">
        <v>126</v>
      </c>
      <c r="CY67" s="14">
        <v>147</v>
      </c>
      <c r="CZ67" s="14">
        <v>149</v>
      </c>
      <c r="DA67" s="14">
        <v>180</v>
      </c>
      <c r="DB67" s="14">
        <v>190</v>
      </c>
      <c r="DC67" s="14">
        <v>162</v>
      </c>
      <c r="DD67" s="14">
        <v>189</v>
      </c>
      <c r="DE67" s="14">
        <v>168</v>
      </c>
      <c r="DF67" s="14">
        <v>156</v>
      </c>
      <c r="DG67" s="14">
        <v>200</v>
      </c>
      <c r="DH67" s="14">
        <v>230</v>
      </c>
      <c r="DI67" s="14">
        <v>198</v>
      </c>
      <c r="DJ67" s="14">
        <v>229</v>
      </c>
      <c r="DK67" s="14">
        <v>211</v>
      </c>
      <c r="DL67" s="14">
        <v>1019</v>
      </c>
      <c r="DM67" s="14">
        <v>879</v>
      </c>
      <c r="DN67" s="14">
        <v>820</v>
      </c>
      <c r="DO67" s="14">
        <v>838</v>
      </c>
      <c r="DP67" s="14">
        <v>839</v>
      </c>
      <c r="DQ67" s="14">
        <v>637</v>
      </c>
      <c r="DR67" s="14">
        <v>519</v>
      </c>
      <c r="DS67" s="14">
        <v>434</v>
      </c>
      <c r="DT67" s="14">
        <v>324</v>
      </c>
      <c r="DU67" s="14">
        <v>264</v>
      </c>
      <c r="DV67" s="14">
        <v>198</v>
      </c>
      <c r="DW67" s="14">
        <v>153</v>
      </c>
      <c r="DX67" s="14">
        <v>70</v>
      </c>
      <c r="DY67" s="14">
        <v>23</v>
      </c>
      <c r="DZ67" s="14">
        <v>9</v>
      </c>
      <c r="EA67" s="14">
        <v>4</v>
      </c>
      <c r="EB67">
        <v>1045</v>
      </c>
      <c r="EC67">
        <v>259</v>
      </c>
      <c r="ED67">
        <v>36</v>
      </c>
      <c r="EE67">
        <v>746</v>
      </c>
      <c r="EF67">
        <v>6328</v>
      </c>
      <c r="EG67">
        <v>1156</v>
      </c>
    </row>
    <row r="68" spans="1:137" ht="12.75">
      <c r="A68" t="s">
        <v>231</v>
      </c>
      <c r="B68" s="12">
        <v>4</v>
      </c>
      <c r="C68">
        <v>9207</v>
      </c>
      <c r="D68">
        <v>61</v>
      </c>
      <c r="E68">
        <v>57</v>
      </c>
      <c r="F68">
        <v>81</v>
      </c>
      <c r="G68">
        <v>58</v>
      </c>
      <c r="H68">
        <v>70</v>
      </c>
      <c r="I68">
        <v>94</v>
      </c>
      <c r="J68">
        <v>72</v>
      </c>
      <c r="K68">
        <v>85</v>
      </c>
      <c r="L68">
        <v>59</v>
      </c>
      <c r="M68">
        <v>73</v>
      </c>
      <c r="N68">
        <v>98</v>
      </c>
      <c r="O68">
        <v>83</v>
      </c>
      <c r="P68">
        <v>103</v>
      </c>
      <c r="Q68">
        <v>89</v>
      </c>
      <c r="R68">
        <v>108</v>
      </c>
      <c r="S68">
        <v>119</v>
      </c>
      <c r="T68">
        <v>137</v>
      </c>
      <c r="U68">
        <v>157</v>
      </c>
      <c r="V68">
        <v>180</v>
      </c>
      <c r="W68">
        <v>166</v>
      </c>
      <c r="X68">
        <v>188</v>
      </c>
      <c r="Y68">
        <v>183</v>
      </c>
      <c r="Z68">
        <v>222</v>
      </c>
      <c r="AA68">
        <v>209</v>
      </c>
      <c r="AB68">
        <v>187</v>
      </c>
      <c r="AC68">
        <v>891</v>
      </c>
      <c r="AD68">
        <v>703</v>
      </c>
      <c r="AE68">
        <v>541</v>
      </c>
      <c r="AF68">
        <v>620</v>
      </c>
      <c r="AG68">
        <v>673</v>
      </c>
      <c r="AH68">
        <v>581</v>
      </c>
      <c r="AI68">
        <v>487</v>
      </c>
      <c r="AJ68">
        <v>467</v>
      </c>
      <c r="AK68">
        <v>351</v>
      </c>
      <c r="AL68">
        <v>328</v>
      </c>
      <c r="AM68">
        <v>230</v>
      </c>
      <c r="AN68">
        <v>219</v>
      </c>
      <c r="AO68">
        <v>112</v>
      </c>
      <c r="AP68">
        <v>44</v>
      </c>
      <c r="AQ68">
        <v>18</v>
      </c>
      <c r="AR68">
        <v>1</v>
      </c>
      <c r="AS68" s="13">
        <v>3998</v>
      </c>
      <c r="AT68" s="13">
        <v>27</v>
      </c>
      <c r="AU68" s="13">
        <v>29</v>
      </c>
      <c r="AV68" s="13">
        <v>51</v>
      </c>
      <c r="AW68" s="13">
        <v>35</v>
      </c>
      <c r="AX68" s="13">
        <v>40</v>
      </c>
      <c r="AY68" s="13">
        <v>50</v>
      </c>
      <c r="AZ68" s="13">
        <v>37</v>
      </c>
      <c r="BA68" s="13">
        <v>44</v>
      </c>
      <c r="BB68" s="13">
        <v>35</v>
      </c>
      <c r="BC68" s="13">
        <v>34</v>
      </c>
      <c r="BD68" s="13">
        <v>51</v>
      </c>
      <c r="BE68" s="13">
        <v>41</v>
      </c>
      <c r="BF68" s="13">
        <v>52</v>
      </c>
      <c r="BG68" s="13">
        <v>50</v>
      </c>
      <c r="BH68" s="13">
        <v>50</v>
      </c>
      <c r="BI68" s="13">
        <v>56</v>
      </c>
      <c r="BJ68" s="13">
        <v>61</v>
      </c>
      <c r="BK68" s="13">
        <v>67</v>
      </c>
      <c r="BL68" s="13">
        <v>98</v>
      </c>
      <c r="BM68" s="13">
        <v>83</v>
      </c>
      <c r="BN68" s="13">
        <v>88</v>
      </c>
      <c r="BO68" s="13">
        <v>94</v>
      </c>
      <c r="BP68" s="13">
        <v>104</v>
      </c>
      <c r="BQ68" s="13">
        <v>107</v>
      </c>
      <c r="BR68" s="13">
        <v>85</v>
      </c>
      <c r="BS68" s="13">
        <v>403</v>
      </c>
      <c r="BT68" s="13">
        <v>323</v>
      </c>
      <c r="BU68" s="13">
        <v>234</v>
      </c>
      <c r="BV68" s="13">
        <v>260</v>
      </c>
      <c r="BW68" s="13">
        <v>293</v>
      </c>
      <c r="BX68" s="13">
        <v>240</v>
      </c>
      <c r="BY68" s="13">
        <v>191</v>
      </c>
      <c r="BZ68" s="13">
        <v>176</v>
      </c>
      <c r="CA68" s="13">
        <v>130</v>
      </c>
      <c r="CB68" s="13">
        <v>114</v>
      </c>
      <c r="CC68" s="13">
        <v>60</v>
      </c>
      <c r="CD68" s="13">
        <v>60</v>
      </c>
      <c r="CE68" s="13">
        <v>30</v>
      </c>
      <c r="CF68" s="13">
        <v>7</v>
      </c>
      <c r="CG68" s="13">
        <v>4</v>
      </c>
      <c r="CH68" s="13">
        <v>0</v>
      </c>
      <c r="CI68">
        <v>407</v>
      </c>
      <c r="CJ68">
        <v>102</v>
      </c>
      <c r="CK68">
        <v>11</v>
      </c>
      <c r="CL68" s="14">
        <v>5209</v>
      </c>
      <c r="CM68" s="14">
        <v>34</v>
      </c>
      <c r="CN68" s="14">
        <v>28</v>
      </c>
      <c r="CO68" s="14">
        <v>30</v>
      </c>
      <c r="CP68" s="14">
        <v>23</v>
      </c>
      <c r="CQ68" s="14">
        <v>30</v>
      </c>
      <c r="CR68" s="14">
        <v>44</v>
      </c>
      <c r="CS68" s="14">
        <v>34</v>
      </c>
      <c r="CT68" s="14">
        <v>42</v>
      </c>
      <c r="CU68" s="14">
        <v>24</v>
      </c>
      <c r="CV68" s="14">
        <v>39</v>
      </c>
      <c r="CW68" s="14">
        <v>47</v>
      </c>
      <c r="CX68" s="14">
        <v>43</v>
      </c>
      <c r="CY68" s="14">
        <v>51</v>
      </c>
      <c r="CZ68" s="14">
        <v>40</v>
      </c>
      <c r="DA68" s="14">
        <v>58</v>
      </c>
      <c r="DB68" s="14">
        <v>62</v>
      </c>
      <c r="DC68" s="14">
        <v>76</v>
      </c>
      <c r="DD68" s="14">
        <v>91</v>
      </c>
      <c r="DE68" s="14">
        <v>82</v>
      </c>
      <c r="DF68" s="14">
        <v>83</v>
      </c>
      <c r="DG68" s="14">
        <v>100</v>
      </c>
      <c r="DH68" s="14">
        <v>89</v>
      </c>
      <c r="DI68" s="14">
        <v>118</v>
      </c>
      <c r="DJ68" s="14">
        <v>102</v>
      </c>
      <c r="DK68" s="14">
        <v>102</v>
      </c>
      <c r="DL68" s="14">
        <v>488</v>
      </c>
      <c r="DM68" s="14">
        <v>381</v>
      </c>
      <c r="DN68" s="14">
        <v>307</v>
      </c>
      <c r="DO68" s="14">
        <v>360</v>
      </c>
      <c r="DP68" s="14">
        <v>380</v>
      </c>
      <c r="DQ68" s="14">
        <v>340</v>
      </c>
      <c r="DR68" s="14">
        <v>296</v>
      </c>
      <c r="DS68" s="14">
        <v>291</v>
      </c>
      <c r="DT68" s="14">
        <v>221</v>
      </c>
      <c r="DU68" s="14">
        <v>213</v>
      </c>
      <c r="DV68" s="14">
        <v>170</v>
      </c>
      <c r="DW68" s="14">
        <v>158</v>
      </c>
      <c r="DX68" s="14">
        <v>82</v>
      </c>
      <c r="DY68" s="14">
        <v>36</v>
      </c>
      <c r="DZ68" s="14">
        <v>14</v>
      </c>
      <c r="EA68" s="14">
        <v>1</v>
      </c>
      <c r="EB68">
        <v>895</v>
      </c>
      <c r="EC68">
        <v>291</v>
      </c>
      <c r="ED68">
        <v>51</v>
      </c>
      <c r="EE68">
        <v>238</v>
      </c>
      <c r="EF68">
        <v>2821</v>
      </c>
      <c r="EG68">
        <v>636</v>
      </c>
    </row>
    <row r="69" spans="1:137" ht="12.75">
      <c r="A69" t="s">
        <v>232</v>
      </c>
      <c r="B69" s="12">
        <v>6</v>
      </c>
      <c r="C69">
        <v>16653</v>
      </c>
      <c r="D69">
        <v>193</v>
      </c>
      <c r="E69">
        <v>246</v>
      </c>
      <c r="F69">
        <v>227</v>
      </c>
      <c r="G69">
        <v>217</v>
      </c>
      <c r="H69">
        <v>230</v>
      </c>
      <c r="I69">
        <v>235</v>
      </c>
      <c r="J69">
        <v>254</v>
      </c>
      <c r="K69">
        <v>264</v>
      </c>
      <c r="L69">
        <v>259</v>
      </c>
      <c r="M69">
        <v>261</v>
      </c>
      <c r="N69">
        <v>353</v>
      </c>
      <c r="O69">
        <v>221</v>
      </c>
      <c r="P69">
        <v>343</v>
      </c>
      <c r="Q69">
        <v>267</v>
      </c>
      <c r="R69">
        <v>265</v>
      </c>
      <c r="S69">
        <v>353</v>
      </c>
      <c r="T69">
        <v>259</v>
      </c>
      <c r="U69">
        <v>254</v>
      </c>
      <c r="V69">
        <v>363</v>
      </c>
      <c r="W69">
        <v>285</v>
      </c>
      <c r="X69">
        <v>321</v>
      </c>
      <c r="Y69">
        <v>258</v>
      </c>
      <c r="Z69">
        <v>348</v>
      </c>
      <c r="AA69">
        <v>272</v>
      </c>
      <c r="AB69">
        <v>294</v>
      </c>
      <c r="AC69">
        <v>1800</v>
      </c>
      <c r="AD69">
        <v>1614</v>
      </c>
      <c r="AE69">
        <v>1513</v>
      </c>
      <c r="AF69">
        <v>1220</v>
      </c>
      <c r="AG69">
        <v>1151</v>
      </c>
      <c r="AH69">
        <v>774</v>
      </c>
      <c r="AI69">
        <v>600</v>
      </c>
      <c r="AJ69">
        <v>433</v>
      </c>
      <c r="AK69">
        <v>282</v>
      </c>
      <c r="AL69">
        <v>162</v>
      </c>
      <c r="AM69">
        <v>112</v>
      </c>
      <c r="AN69">
        <v>82</v>
      </c>
      <c r="AO69">
        <v>52</v>
      </c>
      <c r="AP69">
        <v>11</v>
      </c>
      <c r="AQ69">
        <v>2</v>
      </c>
      <c r="AR69">
        <v>1</v>
      </c>
      <c r="AS69" s="13">
        <v>7963</v>
      </c>
      <c r="AT69" s="13">
        <v>87</v>
      </c>
      <c r="AU69" s="13">
        <v>126</v>
      </c>
      <c r="AV69" s="13">
        <v>128</v>
      </c>
      <c r="AW69" s="13">
        <v>121</v>
      </c>
      <c r="AX69" s="13">
        <v>108</v>
      </c>
      <c r="AY69" s="13">
        <v>111</v>
      </c>
      <c r="AZ69" s="13">
        <v>134</v>
      </c>
      <c r="BA69" s="13">
        <v>129</v>
      </c>
      <c r="BB69" s="13">
        <v>132</v>
      </c>
      <c r="BC69" s="13">
        <v>135</v>
      </c>
      <c r="BD69" s="13">
        <v>196</v>
      </c>
      <c r="BE69" s="13">
        <v>116</v>
      </c>
      <c r="BF69" s="13">
        <v>170</v>
      </c>
      <c r="BG69" s="13">
        <v>140</v>
      </c>
      <c r="BH69" s="13">
        <v>125</v>
      </c>
      <c r="BI69" s="13">
        <v>173</v>
      </c>
      <c r="BJ69" s="13">
        <v>140</v>
      </c>
      <c r="BK69" s="13">
        <v>128</v>
      </c>
      <c r="BL69" s="13">
        <v>184</v>
      </c>
      <c r="BM69" s="13">
        <v>133</v>
      </c>
      <c r="BN69" s="13">
        <v>151</v>
      </c>
      <c r="BO69" s="13">
        <v>119</v>
      </c>
      <c r="BP69" s="13">
        <v>165</v>
      </c>
      <c r="BQ69" s="13">
        <v>103</v>
      </c>
      <c r="BR69" s="13">
        <v>132</v>
      </c>
      <c r="BS69" s="13">
        <v>788</v>
      </c>
      <c r="BT69" s="13">
        <v>692</v>
      </c>
      <c r="BU69" s="13">
        <v>735</v>
      </c>
      <c r="BV69" s="13">
        <v>577</v>
      </c>
      <c r="BW69" s="13">
        <v>571</v>
      </c>
      <c r="BX69" s="13">
        <v>368</v>
      </c>
      <c r="BY69" s="13">
        <v>309</v>
      </c>
      <c r="BZ69" s="13">
        <v>222</v>
      </c>
      <c r="CA69" s="13">
        <v>135</v>
      </c>
      <c r="CB69" s="13">
        <v>74</v>
      </c>
      <c r="CC69" s="13">
        <v>44</v>
      </c>
      <c r="CD69" s="13">
        <v>33</v>
      </c>
      <c r="CE69" s="13">
        <v>25</v>
      </c>
      <c r="CF69" s="13">
        <v>3</v>
      </c>
      <c r="CG69" s="13">
        <v>0</v>
      </c>
      <c r="CH69" s="13">
        <v>0</v>
      </c>
      <c r="CI69">
        <v>314</v>
      </c>
      <c r="CJ69">
        <v>61</v>
      </c>
      <c r="CK69">
        <v>3</v>
      </c>
      <c r="CL69" s="14">
        <v>8690</v>
      </c>
      <c r="CM69" s="14">
        <v>105</v>
      </c>
      <c r="CN69" s="14">
        <v>120</v>
      </c>
      <c r="CO69" s="14">
        <v>99</v>
      </c>
      <c r="CP69" s="14">
        <v>97</v>
      </c>
      <c r="CQ69" s="14">
        <v>122</v>
      </c>
      <c r="CR69" s="14">
        <v>124</v>
      </c>
      <c r="CS69" s="14">
        <v>120</v>
      </c>
      <c r="CT69" s="14">
        <v>135</v>
      </c>
      <c r="CU69" s="14">
        <v>127</v>
      </c>
      <c r="CV69" s="14">
        <v>126</v>
      </c>
      <c r="CW69" s="14">
        <v>157</v>
      </c>
      <c r="CX69" s="14">
        <v>105</v>
      </c>
      <c r="CY69" s="14">
        <v>174</v>
      </c>
      <c r="CZ69" s="14">
        <v>127</v>
      </c>
      <c r="DA69" s="14">
        <v>140</v>
      </c>
      <c r="DB69" s="14">
        <v>180</v>
      </c>
      <c r="DC69" s="14">
        <v>119</v>
      </c>
      <c r="DD69" s="14">
        <v>126</v>
      </c>
      <c r="DE69" s="14">
        <v>179</v>
      </c>
      <c r="DF69" s="14">
        <v>152</v>
      </c>
      <c r="DG69" s="14">
        <v>170</v>
      </c>
      <c r="DH69" s="14">
        <v>139</v>
      </c>
      <c r="DI69" s="14">
        <v>182</v>
      </c>
      <c r="DJ69" s="14">
        <v>169</v>
      </c>
      <c r="DK69" s="14">
        <v>162</v>
      </c>
      <c r="DL69" s="14">
        <v>1012</v>
      </c>
      <c r="DM69" s="14">
        <v>922</v>
      </c>
      <c r="DN69" s="14">
        <v>778</v>
      </c>
      <c r="DO69" s="14">
        <v>643</v>
      </c>
      <c r="DP69" s="14">
        <v>580</v>
      </c>
      <c r="DQ69" s="14">
        <v>406</v>
      </c>
      <c r="DR69" s="14">
        <v>291</v>
      </c>
      <c r="DS69" s="14">
        <v>211</v>
      </c>
      <c r="DT69" s="14">
        <v>147</v>
      </c>
      <c r="DU69" s="14">
        <v>88</v>
      </c>
      <c r="DV69" s="14">
        <v>69</v>
      </c>
      <c r="DW69" s="14">
        <v>49</v>
      </c>
      <c r="DX69" s="14">
        <v>27</v>
      </c>
      <c r="DY69" s="14">
        <v>8</v>
      </c>
      <c r="DZ69" s="14">
        <v>2</v>
      </c>
      <c r="EA69" s="14">
        <v>1</v>
      </c>
      <c r="EB69">
        <v>391</v>
      </c>
      <c r="EC69">
        <v>87</v>
      </c>
      <c r="ED69">
        <v>11</v>
      </c>
      <c r="EE69">
        <v>703</v>
      </c>
      <c r="EF69">
        <v>5513</v>
      </c>
      <c r="EG69">
        <v>697</v>
      </c>
    </row>
    <row r="70" spans="1:137" ht="12.75">
      <c r="A70" t="s">
        <v>233</v>
      </c>
      <c r="B70" s="12">
        <v>6</v>
      </c>
      <c r="C70">
        <v>29084</v>
      </c>
      <c r="D70">
        <v>457</v>
      </c>
      <c r="E70">
        <v>441</v>
      </c>
      <c r="F70">
        <v>467</v>
      </c>
      <c r="G70">
        <v>447</v>
      </c>
      <c r="H70">
        <v>471</v>
      </c>
      <c r="I70">
        <v>463</v>
      </c>
      <c r="J70">
        <v>424</v>
      </c>
      <c r="K70">
        <v>489</v>
      </c>
      <c r="L70">
        <v>464</v>
      </c>
      <c r="M70">
        <v>549</v>
      </c>
      <c r="N70">
        <v>619</v>
      </c>
      <c r="O70">
        <v>540</v>
      </c>
      <c r="P70">
        <v>572</v>
      </c>
      <c r="Q70">
        <v>595</v>
      </c>
      <c r="R70">
        <v>589</v>
      </c>
      <c r="S70">
        <v>594</v>
      </c>
      <c r="T70">
        <v>636</v>
      </c>
      <c r="U70">
        <v>584</v>
      </c>
      <c r="V70">
        <v>589</v>
      </c>
      <c r="W70">
        <v>459</v>
      </c>
      <c r="X70">
        <v>540</v>
      </c>
      <c r="Y70">
        <v>533</v>
      </c>
      <c r="Z70">
        <v>590</v>
      </c>
      <c r="AA70">
        <v>546</v>
      </c>
      <c r="AB70">
        <v>555</v>
      </c>
      <c r="AC70">
        <v>2759</v>
      </c>
      <c r="AD70">
        <v>2657</v>
      </c>
      <c r="AE70">
        <v>2428</v>
      </c>
      <c r="AF70">
        <v>2297</v>
      </c>
      <c r="AG70">
        <v>1787</v>
      </c>
      <c r="AH70">
        <v>1191</v>
      </c>
      <c r="AI70">
        <v>845</v>
      </c>
      <c r="AJ70">
        <v>633</v>
      </c>
      <c r="AK70">
        <v>452</v>
      </c>
      <c r="AL70">
        <v>335</v>
      </c>
      <c r="AM70">
        <v>213</v>
      </c>
      <c r="AN70">
        <v>148</v>
      </c>
      <c r="AO70">
        <v>84</v>
      </c>
      <c r="AP70">
        <v>31</v>
      </c>
      <c r="AQ70">
        <v>9</v>
      </c>
      <c r="AR70">
        <v>1</v>
      </c>
      <c r="AS70" s="13">
        <v>13898</v>
      </c>
      <c r="AT70" s="13">
        <v>221</v>
      </c>
      <c r="AU70" s="13">
        <v>205</v>
      </c>
      <c r="AV70" s="13">
        <v>232</v>
      </c>
      <c r="AW70" s="13">
        <v>211</v>
      </c>
      <c r="AX70" s="13">
        <v>248</v>
      </c>
      <c r="AY70" s="13">
        <v>235</v>
      </c>
      <c r="AZ70" s="13">
        <v>225</v>
      </c>
      <c r="BA70" s="13">
        <v>254</v>
      </c>
      <c r="BB70" s="13">
        <v>226</v>
      </c>
      <c r="BC70" s="13">
        <v>272</v>
      </c>
      <c r="BD70" s="13">
        <v>328</v>
      </c>
      <c r="BE70" s="13">
        <v>260</v>
      </c>
      <c r="BF70" s="13">
        <v>285</v>
      </c>
      <c r="BG70" s="13">
        <v>287</v>
      </c>
      <c r="BH70" s="13">
        <v>282</v>
      </c>
      <c r="BI70" s="13">
        <v>286</v>
      </c>
      <c r="BJ70" s="13">
        <v>301</v>
      </c>
      <c r="BK70" s="13">
        <v>306</v>
      </c>
      <c r="BL70" s="13">
        <v>312</v>
      </c>
      <c r="BM70" s="13">
        <v>209</v>
      </c>
      <c r="BN70" s="13">
        <v>254</v>
      </c>
      <c r="BO70" s="13">
        <v>254</v>
      </c>
      <c r="BP70" s="13">
        <v>293</v>
      </c>
      <c r="BQ70" s="13">
        <v>273</v>
      </c>
      <c r="BR70" s="13">
        <v>274</v>
      </c>
      <c r="BS70" s="13">
        <v>1286</v>
      </c>
      <c r="BT70" s="13">
        <v>1250</v>
      </c>
      <c r="BU70" s="13">
        <v>1114</v>
      </c>
      <c r="BV70" s="13">
        <v>1085</v>
      </c>
      <c r="BW70" s="13">
        <v>847</v>
      </c>
      <c r="BX70" s="13">
        <v>557</v>
      </c>
      <c r="BY70" s="13">
        <v>407</v>
      </c>
      <c r="BZ70" s="13">
        <v>292</v>
      </c>
      <c r="CA70" s="13">
        <v>196</v>
      </c>
      <c r="CB70" s="13">
        <v>142</v>
      </c>
      <c r="CC70" s="13">
        <v>79</v>
      </c>
      <c r="CD70" s="13">
        <v>57</v>
      </c>
      <c r="CE70" s="13">
        <v>41</v>
      </c>
      <c r="CF70" s="13">
        <v>9</v>
      </c>
      <c r="CG70" s="13">
        <v>4</v>
      </c>
      <c r="CH70" s="13">
        <v>0</v>
      </c>
      <c r="CI70">
        <v>528</v>
      </c>
      <c r="CJ70">
        <v>111</v>
      </c>
      <c r="CK70">
        <v>14</v>
      </c>
      <c r="CL70" s="14">
        <v>15186</v>
      </c>
      <c r="CM70" s="14">
        <v>236</v>
      </c>
      <c r="CN70" s="14">
        <v>236</v>
      </c>
      <c r="CO70" s="14">
        <v>235</v>
      </c>
      <c r="CP70" s="14">
        <v>236</v>
      </c>
      <c r="CQ70" s="14">
        <v>224</v>
      </c>
      <c r="CR70" s="14">
        <v>228</v>
      </c>
      <c r="CS70" s="14">
        <v>199</v>
      </c>
      <c r="CT70" s="14">
        <v>235</v>
      </c>
      <c r="CU70" s="14">
        <v>238</v>
      </c>
      <c r="CV70" s="14">
        <v>278</v>
      </c>
      <c r="CW70" s="14">
        <v>291</v>
      </c>
      <c r="CX70" s="14">
        <v>280</v>
      </c>
      <c r="CY70" s="14">
        <v>287</v>
      </c>
      <c r="CZ70" s="14">
        <v>308</v>
      </c>
      <c r="DA70" s="14">
        <v>307</v>
      </c>
      <c r="DB70" s="14">
        <v>308</v>
      </c>
      <c r="DC70" s="14">
        <v>335</v>
      </c>
      <c r="DD70" s="14">
        <v>278</v>
      </c>
      <c r="DE70" s="14">
        <v>277</v>
      </c>
      <c r="DF70" s="14">
        <v>250</v>
      </c>
      <c r="DG70" s="14">
        <v>286</v>
      </c>
      <c r="DH70" s="14">
        <v>279</v>
      </c>
      <c r="DI70" s="14">
        <v>297</v>
      </c>
      <c r="DJ70" s="14">
        <v>274</v>
      </c>
      <c r="DK70" s="14">
        <v>281</v>
      </c>
      <c r="DL70" s="14">
        <v>1472</v>
      </c>
      <c r="DM70" s="14">
        <v>1407</v>
      </c>
      <c r="DN70" s="14">
        <v>1313</v>
      </c>
      <c r="DO70" s="14">
        <v>1211</v>
      </c>
      <c r="DP70" s="14">
        <v>940</v>
      </c>
      <c r="DQ70" s="14">
        <v>635</v>
      </c>
      <c r="DR70" s="14">
        <v>438</v>
      </c>
      <c r="DS70" s="14">
        <v>340</v>
      </c>
      <c r="DT70" s="14">
        <v>256</v>
      </c>
      <c r="DU70" s="14">
        <v>194</v>
      </c>
      <c r="DV70" s="14">
        <v>134</v>
      </c>
      <c r="DW70" s="14">
        <v>91</v>
      </c>
      <c r="DX70" s="14">
        <v>44</v>
      </c>
      <c r="DY70" s="14">
        <v>22</v>
      </c>
      <c r="DZ70" s="14">
        <v>5</v>
      </c>
      <c r="EA70" s="14">
        <v>1</v>
      </c>
      <c r="EB70">
        <v>746</v>
      </c>
      <c r="EC70">
        <v>162</v>
      </c>
      <c r="ED70">
        <v>28</v>
      </c>
      <c r="EE70">
        <v>1474</v>
      </c>
      <c r="EF70">
        <v>9208</v>
      </c>
      <c r="EG70">
        <v>1073</v>
      </c>
    </row>
    <row r="71" spans="1:137" ht="12.75">
      <c r="A71" t="s">
        <v>234</v>
      </c>
      <c r="B71" s="12">
        <v>6</v>
      </c>
      <c r="C71">
        <v>33465</v>
      </c>
      <c r="D71">
        <v>471</v>
      </c>
      <c r="E71">
        <v>535</v>
      </c>
      <c r="F71">
        <v>534</v>
      </c>
      <c r="G71">
        <v>539</v>
      </c>
      <c r="H71">
        <v>584</v>
      </c>
      <c r="I71">
        <v>543</v>
      </c>
      <c r="J71">
        <v>532</v>
      </c>
      <c r="K71">
        <v>509</v>
      </c>
      <c r="L71">
        <v>520</v>
      </c>
      <c r="M71">
        <v>544</v>
      </c>
      <c r="N71">
        <v>656</v>
      </c>
      <c r="O71">
        <v>606</v>
      </c>
      <c r="P71">
        <v>708</v>
      </c>
      <c r="Q71">
        <v>681</v>
      </c>
      <c r="R71">
        <v>599</v>
      </c>
      <c r="S71">
        <v>732</v>
      </c>
      <c r="T71">
        <v>637</v>
      </c>
      <c r="U71">
        <v>658</v>
      </c>
      <c r="V71">
        <v>721</v>
      </c>
      <c r="W71">
        <v>600</v>
      </c>
      <c r="X71">
        <v>713</v>
      </c>
      <c r="Y71">
        <v>648</v>
      </c>
      <c r="Z71">
        <v>721</v>
      </c>
      <c r="AA71">
        <v>665</v>
      </c>
      <c r="AB71">
        <v>652</v>
      </c>
      <c r="AC71">
        <v>3340</v>
      </c>
      <c r="AD71">
        <v>2934</v>
      </c>
      <c r="AE71">
        <v>2695</v>
      </c>
      <c r="AF71">
        <v>2225</v>
      </c>
      <c r="AG71">
        <v>2038</v>
      </c>
      <c r="AH71">
        <v>1283</v>
      </c>
      <c r="AI71">
        <v>1167</v>
      </c>
      <c r="AJ71">
        <v>932</v>
      </c>
      <c r="AK71">
        <v>587</v>
      </c>
      <c r="AL71">
        <v>392</v>
      </c>
      <c r="AM71">
        <v>232</v>
      </c>
      <c r="AN71">
        <v>184</v>
      </c>
      <c r="AO71">
        <v>95</v>
      </c>
      <c r="AP71">
        <v>42</v>
      </c>
      <c r="AQ71">
        <v>9</v>
      </c>
      <c r="AR71">
        <v>2</v>
      </c>
      <c r="AS71" s="13">
        <v>15899</v>
      </c>
      <c r="AT71" s="13">
        <v>216</v>
      </c>
      <c r="AU71" s="13">
        <v>272</v>
      </c>
      <c r="AV71" s="13">
        <v>265</v>
      </c>
      <c r="AW71" s="13">
        <v>255</v>
      </c>
      <c r="AX71" s="13">
        <v>300</v>
      </c>
      <c r="AY71" s="13">
        <v>262</v>
      </c>
      <c r="AZ71" s="13">
        <v>266</v>
      </c>
      <c r="BA71" s="13">
        <v>246</v>
      </c>
      <c r="BB71" s="13">
        <v>263</v>
      </c>
      <c r="BC71" s="13">
        <v>267</v>
      </c>
      <c r="BD71" s="13">
        <v>338</v>
      </c>
      <c r="BE71" s="13">
        <v>292</v>
      </c>
      <c r="BF71" s="13">
        <v>362</v>
      </c>
      <c r="BG71" s="13">
        <v>370</v>
      </c>
      <c r="BH71" s="13">
        <v>303</v>
      </c>
      <c r="BI71" s="13">
        <v>338</v>
      </c>
      <c r="BJ71" s="13">
        <v>331</v>
      </c>
      <c r="BK71" s="13">
        <v>358</v>
      </c>
      <c r="BL71" s="13">
        <v>354</v>
      </c>
      <c r="BM71" s="13">
        <v>288</v>
      </c>
      <c r="BN71" s="13">
        <v>350</v>
      </c>
      <c r="BO71" s="13">
        <v>302</v>
      </c>
      <c r="BP71" s="13">
        <v>342</v>
      </c>
      <c r="BQ71" s="13">
        <v>317</v>
      </c>
      <c r="BR71" s="13">
        <v>322</v>
      </c>
      <c r="BS71" s="13">
        <v>1542</v>
      </c>
      <c r="BT71" s="13">
        <v>1368</v>
      </c>
      <c r="BU71" s="13">
        <v>1227</v>
      </c>
      <c r="BV71" s="13">
        <v>1013</v>
      </c>
      <c r="BW71" s="13">
        <v>962</v>
      </c>
      <c r="BX71" s="13">
        <v>594</v>
      </c>
      <c r="BY71" s="13">
        <v>544</v>
      </c>
      <c r="BZ71" s="13">
        <v>427</v>
      </c>
      <c r="CA71" s="13">
        <v>264</v>
      </c>
      <c r="CB71" s="13">
        <v>162</v>
      </c>
      <c r="CC71" s="13">
        <v>100</v>
      </c>
      <c r="CD71" s="13">
        <v>63</v>
      </c>
      <c r="CE71" s="13">
        <v>30</v>
      </c>
      <c r="CF71" s="13">
        <v>18</v>
      </c>
      <c r="CG71" s="13">
        <v>3</v>
      </c>
      <c r="CH71" s="13">
        <v>0</v>
      </c>
      <c r="CI71">
        <v>641</v>
      </c>
      <c r="CJ71">
        <v>114</v>
      </c>
      <c r="CK71">
        <v>21</v>
      </c>
      <c r="CL71" s="14">
        <v>17566</v>
      </c>
      <c r="CM71" s="14">
        <v>255</v>
      </c>
      <c r="CN71" s="14">
        <v>263</v>
      </c>
      <c r="CO71" s="14">
        <v>268</v>
      </c>
      <c r="CP71" s="14">
        <v>284</v>
      </c>
      <c r="CQ71" s="14">
        <v>284</v>
      </c>
      <c r="CR71" s="14">
        <v>281</v>
      </c>
      <c r="CS71" s="14">
        <v>265</v>
      </c>
      <c r="CT71" s="14">
        <v>263</v>
      </c>
      <c r="CU71" s="14">
        <v>257</v>
      </c>
      <c r="CV71" s="14">
        <v>277</v>
      </c>
      <c r="CW71" s="14">
        <v>317</v>
      </c>
      <c r="CX71" s="14">
        <v>313</v>
      </c>
      <c r="CY71" s="14">
        <v>345</v>
      </c>
      <c r="CZ71" s="14">
        <v>310</v>
      </c>
      <c r="DA71" s="14">
        <v>297</v>
      </c>
      <c r="DB71" s="14">
        <v>393</v>
      </c>
      <c r="DC71" s="14">
        <v>306</v>
      </c>
      <c r="DD71" s="14">
        <v>300</v>
      </c>
      <c r="DE71" s="14">
        <v>367</v>
      </c>
      <c r="DF71" s="14">
        <v>312</v>
      </c>
      <c r="DG71" s="14">
        <v>363</v>
      </c>
      <c r="DH71" s="14">
        <v>347</v>
      </c>
      <c r="DI71" s="14">
        <v>379</v>
      </c>
      <c r="DJ71" s="14">
        <v>348</v>
      </c>
      <c r="DK71" s="14">
        <v>331</v>
      </c>
      <c r="DL71" s="14">
        <v>1798</v>
      </c>
      <c r="DM71" s="14">
        <v>1565</v>
      </c>
      <c r="DN71" s="14">
        <v>1468</v>
      </c>
      <c r="DO71" s="14">
        <v>1212</v>
      </c>
      <c r="DP71" s="14">
        <v>1076</v>
      </c>
      <c r="DQ71" s="14">
        <v>689</v>
      </c>
      <c r="DR71" s="14">
        <v>622</v>
      </c>
      <c r="DS71" s="14">
        <v>506</v>
      </c>
      <c r="DT71" s="14">
        <v>323</v>
      </c>
      <c r="DU71" s="14">
        <v>230</v>
      </c>
      <c r="DV71" s="14">
        <v>132</v>
      </c>
      <c r="DW71" s="14">
        <v>121</v>
      </c>
      <c r="DX71" s="14">
        <v>65</v>
      </c>
      <c r="DY71" s="14">
        <v>24</v>
      </c>
      <c r="DZ71" s="14">
        <v>6</v>
      </c>
      <c r="EA71" s="14">
        <v>2</v>
      </c>
      <c r="EB71">
        <v>902</v>
      </c>
      <c r="EC71">
        <v>217</v>
      </c>
      <c r="ED71">
        <v>32</v>
      </c>
      <c r="EE71">
        <v>1583</v>
      </c>
      <c r="EF71">
        <v>10566</v>
      </c>
      <c r="EG71">
        <v>1311</v>
      </c>
    </row>
    <row r="72" spans="1:137" ht="12.75">
      <c r="A72" t="s">
        <v>235</v>
      </c>
      <c r="B72" s="12">
        <v>5</v>
      </c>
      <c r="C72">
        <v>39494</v>
      </c>
      <c r="D72">
        <v>585</v>
      </c>
      <c r="E72">
        <v>555</v>
      </c>
      <c r="F72">
        <v>549</v>
      </c>
      <c r="G72">
        <v>526</v>
      </c>
      <c r="H72">
        <v>542</v>
      </c>
      <c r="I72">
        <v>561</v>
      </c>
      <c r="J72">
        <v>535</v>
      </c>
      <c r="K72">
        <v>513</v>
      </c>
      <c r="L72">
        <v>585</v>
      </c>
      <c r="M72">
        <v>607</v>
      </c>
      <c r="N72">
        <v>669</v>
      </c>
      <c r="O72">
        <v>595</v>
      </c>
      <c r="P72">
        <v>641</v>
      </c>
      <c r="Q72">
        <v>684</v>
      </c>
      <c r="R72">
        <v>656</v>
      </c>
      <c r="S72">
        <v>738</v>
      </c>
      <c r="T72">
        <v>664</v>
      </c>
      <c r="U72">
        <v>731</v>
      </c>
      <c r="V72">
        <v>742</v>
      </c>
      <c r="W72">
        <v>645</v>
      </c>
      <c r="X72">
        <v>727</v>
      </c>
      <c r="Y72">
        <v>822</v>
      </c>
      <c r="Z72">
        <v>850</v>
      </c>
      <c r="AA72">
        <v>805</v>
      </c>
      <c r="AB72">
        <v>913</v>
      </c>
      <c r="AC72">
        <v>4109</v>
      </c>
      <c r="AD72">
        <v>3471</v>
      </c>
      <c r="AE72">
        <v>3070</v>
      </c>
      <c r="AF72">
        <v>2889</v>
      </c>
      <c r="AG72">
        <v>2532</v>
      </c>
      <c r="AH72">
        <v>2075</v>
      </c>
      <c r="AI72">
        <v>1505</v>
      </c>
      <c r="AJ72">
        <v>1139</v>
      </c>
      <c r="AK72">
        <v>757</v>
      </c>
      <c r="AL72">
        <v>641</v>
      </c>
      <c r="AM72">
        <v>377</v>
      </c>
      <c r="AN72">
        <v>253</v>
      </c>
      <c r="AO72">
        <v>173</v>
      </c>
      <c r="AP72">
        <v>51</v>
      </c>
      <c r="AQ72">
        <v>10</v>
      </c>
      <c r="AR72">
        <v>4</v>
      </c>
      <c r="AS72" s="13">
        <v>18426</v>
      </c>
      <c r="AT72" s="13">
        <v>298</v>
      </c>
      <c r="AU72" s="13">
        <v>290</v>
      </c>
      <c r="AV72" s="13">
        <v>281</v>
      </c>
      <c r="AW72" s="13">
        <v>271</v>
      </c>
      <c r="AX72" s="13">
        <v>280</v>
      </c>
      <c r="AY72" s="13">
        <v>287</v>
      </c>
      <c r="AZ72" s="13">
        <v>263</v>
      </c>
      <c r="BA72" s="13">
        <v>267</v>
      </c>
      <c r="BB72" s="13">
        <v>321</v>
      </c>
      <c r="BC72" s="13">
        <v>283</v>
      </c>
      <c r="BD72" s="13">
        <v>336</v>
      </c>
      <c r="BE72" s="13">
        <v>292</v>
      </c>
      <c r="BF72" s="13">
        <v>323</v>
      </c>
      <c r="BG72" s="13">
        <v>325</v>
      </c>
      <c r="BH72" s="13">
        <v>327</v>
      </c>
      <c r="BI72" s="13">
        <v>339</v>
      </c>
      <c r="BJ72" s="13">
        <v>317</v>
      </c>
      <c r="BK72" s="13">
        <v>345</v>
      </c>
      <c r="BL72" s="13">
        <v>367</v>
      </c>
      <c r="BM72" s="13">
        <v>318</v>
      </c>
      <c r="BN72" s="13">
        <v>359</v>
      </c>
      <c r="BO72" s="13">
        <v>396</v>
      </c>
      <c r="BP72" s="13">
        <v>407</v>
      </c>
      <c r="BQ72" s="13">
        <v>392</v>
      </c>
      <c r="BR72" s="13">
        <v>439</v>
      </c>
      <c r="BS72" s="13">
        <v>1966</v>
      </c>
      <c r="BT72" s="13">
        <v>1637</v>
      </c>
      <c r="BU72" s="13">
        <v>1385</v>
      </c>
      <c r="BV72" s="13">
        <v>1295</v>
      </c>
      <c r="BW72" s="13">
        <v>1154</v>
      </c>
      <c r="BX72" s="13">
        <v>902</v>
      </c>
      <c r="BY72" s="13">
        <v>658</v>
      </c>
      <c r="BZ72" s="13">
        <v>472</v>
      </c>
      <c r="CA72" s="13">
        <v>307</v>
      </c>
      <c r="CB72" s="13">
        <v>226</v>
      </c>
      <c r="CC72" s="13">
        <v>136</v>
      </c>
      <c r="CD72" s="13">
        <v>80</v>
      </c>
      <c r="CE72" s="13">
        <v>57</v>
      </c>
      <c r="CF72" s="13">
        <v>21</v>
      </c>
      <c r="CG72" s="13">
        <v>3</v>
      </c>
      <c r="CH72" s="13">
        <v>2</v>
      </c>
      <c r="CI72">
        <v>832</v>
      </c>
      <c r="CJ72">
        <v>163</v>
      </c>
      <c r="CK72">
        <v>26</v>
      </c>
      <c r="CL72" s="14">
        <v>21068</v>
      </c>
      <c r="CM72" s="14">
        <v>287</v>
      </c>
      <c r="CN72" s="14">
        <v>264</v>
      </c>
      <c r="CO72" s="14">
        <v>268</v>
      </c>
      <c r="CP72" s="14">
        <v>255</v>
      </c>
      <c r="CQ72" s="14">
        <v>262</v>
      </c>
      <c r="CR72" s="14">
        <v>274</v>
      </c>
      <c r="CS72" s="14">
        <v>272</v>
      </c>
      <c r="CT72" s="14">
        <v>246</v>
      </c>
      <c r="CU72" s="14">
        <v>264</v>
      </c>
      <c r="CV72" s="14">
        <v>324</v>
      </c>
      <c r="CW72" s="14">
        <v>333</v>
      </c>
      <c r="CX72" s="14">
        <v>303</v>
      </c>
      <c r="CY72" s="14">
        <v>318</v>
      </c>
      <c r="CZ72" s="14">
        <v>359</v>
      </c>
      <c r="DA72" s="14">
        <v>329</v>
      </c>
      <c r="DB72" s="14">
        <v>399</v>
      </c>
      <c r="DC72" s="14">
        <v>347</v>
      </c>
      <c r="DD72" s="14">
        <v>385</v>
      </c>
      <c r="DE72" s="14">
        <v>375</v>
      </c>
      <c r="DF72" s="14">
        <v>327</v>
      </c>
      <c r="DG72" s="14">
        <v>368</v>
      </c>
      <c r="DH72" s="14">
        <v>426</v>
      </c>
      <c r="DI72" s="14">
        <v>443</v>
      </c>
      <c r="DJ72" s="14">
        <v>413</v>
      </c>
      <c r="DK72" s="14">
        <v>473</v>
      </c>
      <c r="DL72" s="14">
        <v>2144</v>
      </c>
      <c r="DM72" s="14">
        <v>1834</v>
      </c>
      <c r="DN72" s="14">
        <v>1685</v>
      </c>
      <c r="DO72" s="14">
        <v>1594</v>
      </c>
      <c r="DP72" s="14">
        <v>1378</v>
      </c>
      <c r="DQ72" s="14">
        <v>1173</v>
      </c>
      <c r="DR72" s="14">
        <v>847</v>
      </c>
      <c r="DS72" s="14">
        <v>667</v>
      </c>
      <c r="DT72" s="14">
        <v>450</v>
      </c>
      <c r="DU72" s="14">
        <v>415</v>
      </c>
      <c r="DV72" s="14">
        <v>240</v>
      </c>
      <c r="DW72" s="14">
        <v>173</v>
      </c>
      <c r="DX72" s="14">
        <v>116</v>
      </c>
      <c r="DY72" s="14">
        <v>30</v>
      </c>
      <c r="DZ72" s="14">
        <v>7</v>
      </c>
      <c r="EA72" s="14">
        <v>2</v>
      </c>
      <c r="EB72">
        <v>1433</v>
      </c>
      <c r="EC72">
        <v>328</v>
      </c>
      <c r="ED72">
        <v>40</v>
      </c>
      <c r="EE72">
        <v>1642</v>
      </c>
      <c r="EF72">
        <v>12590</v>
      </c>
      <c r="EG72">
        <v>2020</v>
      </c>
    </row>
    <row r="73" spans="1:137" ht="12.75">
      <c r="A73" t="s">
        <v>236</v>
      </c>
      <c r="B73" s="12">
        <v>2</v>
      </c>
      <c r="C73">
        <v>1505</v>
      </c>
      <c r="D73">
        <v>27</v>
      </c>
      <c r="E73">
        <v>27</v>
      </c>
      <c r="F73">
        <v>22</v>
      </c>
      <c r="G73">
        <v>29</v>
      </c>
      <c r="H73">
        <v>24</v>
      </c>
      <c r="I73">
        <v>27</v>
      </c>
      <c r="J73">
        <v>26</v>
      </c>
      <c r="K73">
        <v>14</v>
      </c>
      <c r="L73">
        <v>22</v>
      </c>
      <c r="M73">
        <v>16</v>
      </c>
      <c r="N73">
        <v>37</v>
      </c>
      <c r="O73">
        <v>25</v>
      </c>
      <c r="P73">
        <v>28</v>
      </c>
      <c r="Q73">
        <v>23</v>
      </c>
      <c r="R73">
        <v>31</v>
      </c>
      <c r="S73">
        <v>33</v>
      </c>
      <c r="T73">
        <v>31</v>
      </c>
      <c r="U73">
        <v>19</v>
      </c>
      <c r="V73">
        <v>30</v>
      </c>
      <c r="W73">
        <v>21</v>
      </c>
      <c r="X73">
        <v>31</v>
      </c>
      <c r="Y73">
        <v>48</v>
      </c>
      <c r="Z73">
        <v>35</v>
      </c>
      <c r="AA73">
        <v>25</v>
      </c>
      <c r="AB73">
        <v>35</v>
      </c>
      <c r="AC73">
        <v>153</v>
      </c>
      <c r="AD73">
        <v>164</v>
      </c>
      <c r="AE73">
        <v>132</v>
      </c>
      <c r="AF73">
        <v>94</v>
      </c>
      <c r="AG73">
        <v>79</v>
      </c>
      <c r="AH73">
        <v>62</v>
      </c>
      <c r="AI73">
        <v>40</v>
      </c>
      <c r="AJ73">
        <v>38</v>
      </c>
      <c r="AK73">
        <v>25</v>
      </c>
      <c r="AL73">
        <v>11</v>
      </c>
      <c r="AM73">
        <v>5</v>
      </c>
      <c r="AN73">
        <v>7</v>
      </c>
      <c r="AO73">
        <v>6</v>
      </c>
      <c r="AP73">
        <v>1</v>
      </c>
      <c r="AQ73">
        <v>0</v>
      </c>
      <c r="AR73">
        <v>0</v>
      </c>
      <c r="AS73" s="13">
        <v>706</v>
      </c>
      <c r="AT73" s="13">
        <v>14</v>
      </c>
      <c r="AU73" s="13">
        <v>17</v>
      </c>
      <c r="AV73" s="13">
        <v>16</v>
      </c>
      <c r="AW73" s="13">
        <v>12</v>
      </c>
      <c r="AX73" s="13">
        <v>14</v>
      </c>
      <c r="AY73" s="13">
        <v>16</v>
      </c>
      <c r="AZ73" s="13">
        <v>17</v>
      </c>
      <c r="BA73" s="13">
        <v>5</v>
      </c>
      <c r="BB73" s="13">
        <v>11</v>
      </c>
      <c r="BC73" s="13">
        <v>6</v>
      </c>
      <c r="BD73" s="13">
        <v>19</v>
      </c>
      <c r="BE73" s="13">
        <v>15</v>
      </c>
      <c r="BF73" s="13">
        <v>15</v>
      </c>
      <c r="BG73" s="13">
        <v>16</v>
      </c>
      <c r="BH73" s="13">
        <v>15</v>
      </c>
      <c r="BI73" s="13">
        <v>16</v>
      </c>
      <c r="BJ73" s="13">
        <v>15</v>
      </c>
      <c r="BK73" s="13">
        <v>8</v>
      </c>
      <c r="BL73" s="13">
        <v>11</v>
      </c>
      <c r="BM73" s="13">
        <v>12</v>
      </c>
      <c r="BN73" s="13">
        <v>12</v>
      </c>
      <c r="BO73" s="13">
        <v>19</v>
      </c>
      <c r="BP73" s="13">
        <v>20</v>
      </c>
      <c r="BQ73" s="13">
        <v>9</v>
      </c>
      <c r="BR73" s="13">
        <v>12</v>
      </c>
      <c r="BS73" s="13">
        <v>62</v>
      </c>
      <c r="BT73" s="13">
        <v>78</v>
      </c>
      <c r="BU73" s="13">
        <v>68</v>
      </c>
      <c r="BV73" s="13">
        <v>33</v>
      </c>
      <c r="BW73" s="13">
        <v>27</v>
      </c>
      <c r="BX73" s="13">
        <v>35</v>
      </c>
      <c r="BY73" s="13">
        <v>18</v>
      </c>
      <c r="BZ73" s="13">
        <v>20</v>
      </c>
      <c r="CA73" s="13">
        <v>15</v>
      </c>
      <c r="CB73" s="13">
        <v>6</v>
      </c>
      <c r="CC73" s="13">
        <v>1</v>
      </c>
      <c r="CD73" s="13">
        <v>3</v>
      </c>
      <c r="CE73" s="13">
        <v>0</v>
      </c>
      <c r="CF73" s="13">
        <v>0</v>
      </c>
      <c r="CG73" s="13">
        <v>0</v>
      </c>
      <c r="CH73" s="13">
        <v>0</v>
      </c>
      <c r="CI73">
        <v>25</v>
      </c>
      <c r="CJ73">
        <v>3</v>
      </c>
      <c r="CK73">
        <v>0</v>
      </c>
      <c r="CL73" s="14">
        <v>799</v>
      </c>
      <c r="CM73" s="14">
        <v>14</v>
      </c>
      <c r="CN73" s="14">
        <v>10</v>
      </c>
      <c r="CO73" s="14">
        <v>6</v>
      </c>
      <c r="CP73" s="14">
        <v>17</v>
      </c>
      <c r="CQ73" s="14">
        <v>10</v>
      </c>
      <c r="CR73" s="14">
        <v>11</v>
      </c>
      <c r="CS73" s="14">
        <v>9</v>
      </c>
      <c r="CT73" s="14">
        <v>8</v>
      </c>
      <c r="CU73" s="14">
        <v>10</v>
      </c>
      <c r="CV73" s="14">
        <v>9</v>
      </c>
      <c r="CW73" s="14">
        <v>19</v>
      </c>
      <c r="CX73" s="14">
        <v>10</v>
      </c>
      <c r="CY73" s="14">
        <v>14</v>
      </c>
      <c r="CZ73" s="14">
        <v>7</v>
      </c>
      <c r="DA73" s="14">
        <v>17</v>
      </c>
      <c r="DB73" s="14">
        <v>18</v>
      </c>
      <c r="DC73" s="14">
        <v>17</v>
      </c>
      <c r="DD73" s="14">
        <v>10</v>
      </c>
      <c r="DE73" s="14">
        <v>19</v>
      </c>
      <c r="DF73" s="14">
        <v>8</v>
      </c>
      <c r="DG73" s="14">
        <v>19</v>
      </c>
      <c r="DH73" s="14">
        <v>29</v>
      </c>
      <c r="DI73" s="14">
        <v>16</v>
      </c>
      <c r="DJ73" s="14">
        <v>16</v>
      </c>
      <c r="DK73" s="14">
        <v>23</v>
      </c>
      <c r="DL73" s="14">
        <v>91</v>
      </c>
      <c r="DM73" s="14">
        <v>86</v>
      </c>
      <c r="DN73" s="14">
        <v>65</v>
      </c>
      <c r="DO73" s="14">
        <v>60</v>
      </c>
      <c r="DP73" s="14">
        <v>52</v>
      </c>
      <c r="DQ73" s="14">
        <v>27</v>
      </c>
      <c r="DR73" s="14">
        <v>22</v>
      </c>
      <c r="DS73" s="14">
        <v>19</v>
      </c>
      <c r="DT73" s="14">
        <v>10</v>
      </c>
      <c r="DU73" s="14">
        <v>5</v>
      </c>
      <c r="DV73" s="14">
        <v>4</v>
      </c>
      <c r="DW73" s="14">
        <v>4</v>
      </c>
      <c r="DX73" s="14">
        <v>6</v>
      </c>
      <c r="DY73" s="14">
        <v>1</v>
      </c>
      <c r="DZ73" s="14">
        <v>0</v>
      </c>
      <c r="EA73" s="14">
        <v>0</v>
      </c>
      <c r="EB73">
        <v>31</v>
      </c>
      <c r="EC73">
        <v>11</v>
      </c>
      <c r="ED73">
        <v>1</v>
      </c>
      <c r="EE73">
        <v>67</v>
      </c>
      <c r="EF73">
        <v>527</v>
      </c>
      <c r="EG73">
        <v>49</v>
      </c>
    </row>
    <row r="74" spans="1:137" ht="12.75">
      <c r="A74" t="s">
        <v>237</v>
      </c>
      <c r="B74" s="12">
        <v>5</v>
      </c>
      <c r="C74">
        <v>10568</v>
      </c>
      <c r="D74">
        <v>129</v>
      </c>
      <c r="E74">
        <v>127</v>
      </c>
      <c r="F74">
        <v>112</v>
      </c>
      <c r="G74">
        <v>137</v>
      </c>
      <c r="H74">
        <v>116</v>
      </c>
      <c r="I74">
        <v>154</v>
      </c>
      <c r="J74">
        <v>137</v>
      </c>
      <c r="K74">
        <v>152</v>
      </c>
      <c r="L74">
        <v>156</v>
      </c>
      <c r="M74">
        <v>157</v>
      </c>
      <c r="N74">
        <v>189</v>
      </c>
      <c r="O74">
        <v>173</v>
      </c>
      <c r="P74">
        <v>171</v>
      </c>
      <c r="Q74">
        <v>195</v>
      </c>
      <c r="R74">
        <v>149</v>
      </c>
      <c r="S74">
        <v>184</v>
      </c>
      <c r="T74">
        <v>167</v>
      </c>
      <c r="U74">
        <v>164</v>
      </c>
      <c r="V74">
        <v>199</v>
      </c>
      <c r="W74">
        <v>198</v>
      </c>
      <c r="X74">
        <v>208</v>
      </c>
      <c r="Y74">
        <v>227</v>
      </c>
      <c r="Z74">
        <v>216</v>
      </c>
      <c r="AA74">
        <v>220</v>
      </c>
      <c r="AB74">
        <v>206</v>
      </c>
      <c r="AC74">
        <v>1009</v>
      </c>
      <c r="AD74">
        <v>942</v>
      </c>
      <c r="AE74">
        <v>842</v>
      </c>
      <c r="AF74">
        <v>801</v>
      </c>
      <c r="AG74">
        <v>753</v>
      </c>
      <c r="AH74">
        <v>582</v>
      </c>
      <c r="AI74">
        <v>447</v>
      </c>
      <c r="AJ74">
        <v>338</v>
      </c>
      <c r="AK74">
        <v>227</v>
      </c>
      <c r="AL74">
        <v>148</v>
      </c>
      <c r="AM74">
        <v>94</v>
      </c>
      <c r="AN74">
        <v>86</v>
      </c>
      <c r="AO74">
        <v>40</v>
      </c>
      <c r="AP74">
        <v>15</v>
      </c>
      <c r="AQ74">
        <v>1</v>
      </c>
      <c r="AR74">
        <v>0</v>
      </c>
      <c r="AS74" s="13">
        <v>4912</v>
      </c>
      <c r="AT74" s="13">
        <v>62</v>
      </c>
      <c r="AU74" s="13">
        <v>67</v>
      </c>
      <c r="AV74" s="13">
        <v>62</v>
      </c>
      <c r="AW74" s="13">
        <v>72</v>
      </c>
      <c r="AX74" s="13">
        <v>56</v>
      </c>
      <c r="AY74" s="13">
        <v>70</v>
      </c>
      <c r="AZ74" s="13">
        <v>71</v>
      </c>
      <c r="BA74" s="13">
        <v>78</v>
      </c>
      <c r="BB74" s="13">
        <v>75</v>
      </c>
      <c r="BC74" s="13">
        <v>88</v>
      </c>
      <c r="BD74" s="13">
        <v>96</v>
      </c>
      <c r="BE74" s="13">
        <v>80</v>
      </c>
      <c r="BF74" s="13">
        <v>71</v>
      </c>
      <c r="BG74" s="13">
        <v>95</v>
      </c>
      <c r="BH74" s="13">
        <v>73</v>
      </c>
      <c r="BI74" s="13">
        <v>91</v>
      </c>
      <c r="BJ74" s="13">
        <v>88</v>
      </c>
      <c r="BK74" s="13">
        <v>82</v>
      </c>
      <c r="BL74" s="13">
        <v>105</v>
      </c>
      <c r="BM74" s="13">
        <v>86</v>
      </c>
      <c r="BN74" s="13">
        <v>99</v>
      </c>
      <c r="BO74" s="13">
        <v>110</v>
      </c>
      <c r="BP74" s="13">
        <v>101</v>
      </c>
      <c r="BQ74" s="13">
        <v>94</v>
      </c>
      <c r="BR74" s="13">
        <v>83</v>
      </c>
      <c r="BS74" s="13">
        <v>492</v>
      </c>
      <c r="BT74" s="13">
        <v>444</v>
      </c>
      <c r="BU74" s="13">
        <v>355</v>
      </c>
      <c r="BV74" s="13">
        <v>384</v>
      </c>
      <c r="BW74" s="13">
        <v>337</v>
      </c>
      <c r="BX74" s="13">
        <v>256</v>
      </c>
      <c r="BY74" s="13">
        <v>197</v>
      </c>
      <c r="BZ74" s="13">
        <v>143</v>
      </c>
      <c r="CA74" s="13">
        <v>94</v>
      </c>
      <c r="CB74" s="13">
        <v>60</v>
      </c>
      <c r="CC74" s="13">
        <v>37</v>
      </c>
      <c r="CD74" s="13">
        <v>35</v>
      </c>
      <c r="CE74" s="13">
        <v>16</v>
      </c>
      <c r="CF74" s="13">
        <v>5</v>
      </c>
      <c r="CG74" s="13">
        <v>1</v>
      </c>
      <c r="CH74" s="13">
        <v>0</v>
      </c>
      <c r="CI74">
        <v>249</v>
      </c>
      <c r="CJ74">
        <v>57</v>
      </c>
      <c r="CK74">
        <v>6</v>
      </c>
      <c r="CL74" s="14">
        <v>5656</v>
      </c>
      <c r="CM74" s="14">
        <v>67</v>
      </c>
      <c r="CN74" s="14">
        <v>60</v>
      </c>
      <c r="CO74" s="14">
        <v>50</v>
      </c>
      <c r="CP74" s="14">
        <v>66</v>
      </c>
      <c r="CQ74" s="14">
        <v>59</v>
      </c>
      <c r="CR74" s="14">
        <v>84</v>
      </c>
      <c r="CS74" s="14">
        <v>67</v>
      </c>
      <c r="CT74" s="14">
        <v>74</v>
      </c>
      <c r="CU74" s="14">
        <v>81</v>
      </c>
      <c r="CV74" s="14">
        <v>69</v>
      </c>
      <c r="CW74" s="14">
        <v>94</v>
      </c>
      <c r="CX74" s="14">
        <v>93</v>
      </c>
      <c r="CY74" s="14">
        <v>100</v>
      </c>
      <c r="CZ74" s="14">
        <v>100</v>
      </c>
      <c r="DA74" s="14">
        <v>76</v>
      </c>
      <c r="DB74" s="14">
        <v>94</v>
      </c>
      <c r="DC74" s="14">
        <v>78</v>
      </c>
      <c r="DD74" s="14">
        <v>82</v>
      </c>
      <c r="DE74" s="14">
        <v>94</v>
      </c>
      <c r="DF74" s="14">
        <v>111</v>
      </c>
      <c r="DG74" s="14">
        <v>109</v>
      </c>
      <c r="DH74" s="14">
        <v>117</v>
      </c>
      <c r="DI74" s="14">
        <v>116</v>
      </c>
      <c r="DJ74" s="14">
        <v>126</v>
      </c>
      <c r="DK74" s="14">
        <v>123</v>
      </c>
      <c r="DL74" s="14">
        <v>517</v>
      </c>
      <c r="DM74" s="14">
        <v>497</v>
      </c>
      <c r="DN74" s="14">
        <v>487</v>
      </c>
      <c r="DO74" s="14">
        <v>417</v>
      </c>
      <c r="DP74" s="14">
        <v>416</v>
      </c>
      <c r="DQ74" s="14">
        <v>326</v>
      </c>
      <c r="DR74" s="14">
        <v>251</v>
      </c>
      <c r="DS74" s="14">
        <v>196</v>
      </c>
      <c r="DT74" s="14">
        <v>133</v>
      </c>
      <c r="DU74" s="14">
        <v>87</v>
      </c>
      <c r="DV74" s="14">
        <v>56</v>
      </c>
      <c r="DW74" s="14">
        <v>51</v>
      </c>
      <c r="DX74" s="14">
        <v>24</v>
      </c>
      <c r="DY74" s="14">
        <v>9</v>
      </c>
      <c r="DZ74" s="14">
        <v>0</v>
      </c>
      <c r="EA74" s="14">
        <v>0</v>
      </c>
      <c r="EB74">
        <v>361</v>
      </c>
      <c r="EC74">
        <v>84</v>
      </c>
      <c r="ED74">
        <v>9</v>
      </c>
      <c r="EE74">
        <v>462</v>
      </c>
      <c r="EF74">
        <v>3384</v>
      </c>
      <c r="EG74">
        <v>577</v>
      </c>
    </row>
    <row r="75" spans="1:137" ht="12.75">
      <c r="A75" t="s">
        <v>238</v>
      </c>
      <c r="B75" s="12">
        <v>2</v>
      </c>
      <c r="C75">
        <v>38484</v>
      </c>
      <c r="D75">
        <v>325</v>
      </c>
      <c r="E75">
        <v>302</v>
      </c>
      <c r="F75">
        <v>300</v>
      </c>
      <c r="G75">
        <v>309</v>
      </c>
      <c r="H75">
        <v>296</v>
      </c>
      <c r="I75">
        <v>315</v>
      </c>
      <c r="J75">
        <v>298</v>
      </c>
      <c r="K75">
        <v>257</v>
      </c>
      <c r="L75">
        <v>286</v>
      </c>
      <c r="M75">
        <v>328</v>
      </c>
      <c r="N75">
        <v>354</v>
      </c>
      <c r="O75">
        <v>344</v>
      </c>
      <c r="P75">
        <v>381</v>
      </c>
      <c r="Q75">
        <v>362</v>
      </c>
      <c r="R75">
        <v>407</v>
      </c>
      <c r="S75">
        <v>398</v>
      </c>
      <c r="T75">
        <v>424</v>
      </c>
      <c r="U75">
        <v>479</v>
      </c>
      <c r="V75">
        <v>531</v>
      </c>
      <c r="W75">
        <v>572</v>
      </c>
      <c r="X75">
        <v>615</v>
      </c>
      <c r="Y75">
        <v>682</v>
      </c>
      <c r="Z75">
        <v>750</v>
      </c>
      <c r="AA75">
        <v>719</v>
      </c>
      <c r="AB75">
        <v>755</v>
      </c>
      <c r="AC75">
        <v>3919</v>
      </c>
      <c r="AD75">
        <v>3389</v>
      </c>
      <c r="AE75">
        <v>2805</v>
      </c>
      <c r="AF75">
        <v>2657</v>
      </c>
      <c r="AG75">
        <v>2821</v>
      </c>
      <c r="AH75">
        <v>2804</v>
      </c>
      <c r="AI75">
        <v>2410</v>
      </c>
      <c r="AJ75">
        <v>2075</v>
      </c>
      <c r="AK75">
        <v>1617</v>
      </c>
      <c r="AL75">
        <v>1187</v>
      </c>
      <c r="AM75">
        <v>794</v>
      </c>
      <c r="AN75">
        <v>651</v>
      </c>
      <c r="AO75">
        <v>349</v>
      </c>
      <c r="AP75">
        <v>154</v>
      </c>
      <c r="AQ75">
        <v>51</v>
      </c>
      <c r="AR75">
        <v>12</v>
      </c>
      <c r="AS75" s="13">
        <v>16828</v>
      </c>
      <c r="AT75" s="13">
        <v>165</v>
      </c>
      <c r="AU75" s="13">
        <v>138</v>
      </c>
      <c r="AV75" s="13">
        <v>145</v>
      </c>
      <c r="AW75" s="13">
        <v>170</v>
      </c>
      <c r="AX75" s="13">
        <v>150</v>
      </c>
      <c r="AY75" s="13">
        <v>170</v>
      </c>
      <c r="AZ75" s="13">
        <v>171</v>
      </c>
      <c r="BA75" s="13">
        <v>128</v>
      </c>
      <c r="BB75" s="13">
        <v>147</v>
      </c>
      <c r="BC75" s="13">
        <v>177</v>
      </c>
      <c r="BD75" s="13">
        <v>185</v>
      </c>
      <c r="BE75" s="13">
        <v>203</v>
      </c>
      <c r="BF75" s="13">
        <v>184</v>
      </c>
      <c r="BG75" s="13">
        <v>184</v>
      </c>
      <c r="BH75" s="13">
        <v>201</v>
      </c>
      <c r="BI75" s="13">
        <v>188</v>
      </c>
      <c r="BJ75" s="13">
        <v>215</v>
      </c>
      <c r="BK75" s="13">
        <v>211</v>
      </c>
      <c r="BL75" s="13">
        <v>237</v>
      </c>
      <c r="BM75" s="13">
        <v>256</v>
      </c>
      <c r="BN75" s="13">
        <v>255</v>
      </c>
      <c r="BO75" s="13">
        <v>293</v>
      </c>
      <c r="BP75" s="13">
        <v>310</v>
      </c>
      <c r="BQ75" s="13">
        <v>304</v>
      </c>
      <c r="BR75" s="13">
        <v>340</v>
      </c>
      <c r="BS75" s="13">
        <v>1679</v>
      </c>
      <c r="BT75" s="13">
        <v>1441</v>
      </c>
      <c r="BU75" s="13">
        <v>1170</v>
      </c>
      <c r="BV75" s="13">
        <v>1133</v>
      </c>
      <c r="BW75" s="13">
        <v>1201</v>
      </c>
      <c r="BX75" s="13">
        <v>1192</v>
      </c>
      <c r="BY75" s="13">
        <v>1053</v>
      </c>
      <c r="BZ75" s="13">
        <v>922</v>
      </c>
      <c r="CA75" s="13">
        <v>688</v>
      </c>
      <c r="CB75" s="13">
        <v>507</v>
      </c>
      <c r="CC75" s="13">
        <v>312</v>
      </c>
      <c r="CD75" s="13">
        <v>246</v>
      </c>
      <c r="CE75" s="13">
        <v>105</v>
      </c>
      <c r="CF75" s="13">
        <v>37</v>
      </c>
      <c r="CG75" s="13">
        <v>14</v>
      </c>
      <c r="CH75" s="13">
        <v>1</v>
      </c>
      <c r="CI75">
        <v>1910</v>
      </c>
      <c r="CJ75">
        <v>403</v>
      </c>
      <c r="CK75">
        <v>52</v>
      </c>
      <c r="CL75" s="14">
        <v>21656</v>
      </c>
      <c r="CM75" s="14">
        <v>159</v>
      </c>
      <c r="CN75" s="14">
        <v>163</v>
      </c>
      <c r="CO75" s="14">
        <v>155</v>
      </c>
      <c r="CP75" s="14">
        <v>139</v>
      </c>
      <c r="CQ75" s="14">
        <v>146</v>
      </c>
      <c r="CR75" s="14">
        <v>146</v>
      </c>
      <c r="CS75" s="14">
        <v>127</v>
      </c>
      <c r="CT75" s="14">
        <v>129</v>
      </c>
      <c r="CU75" s="14">
        <v>139</v>
      </c>
      <c r="CV75" s="14">
        <v>151</v>
      </c>
      <c r="CW75" s="14">
        <v>169</v>
      </c>
      <c r="CX75" s="14">
        <v>142</v>
      </c>
      <c r="CY75" s="14">
        <v>197</v>
      </c>
      <c r="CZ75" s="14">
        <v>178</v>
      </c>
      <c r="DA75" s="14">
        <v>206</v>
      </c>
      <c r="DB75" s="14">
        <v>209</v>
      </c>
      <c r="DC75" s="14">
        <v>208</v>
      </c>
      <c r="DD75" s="14">
        <v>267</v>
      </c>
      <c r="DE75" s="14">
        <v>293</v>
      </c>
      <c r="DF75" s="14">
        <v>316</v>
      </c>
      <c r="DG75" s="14">
        <v>360</v>
      </c>
      <c r="DH75" s="14">
        <v>388</v>
      </c>
      <c r="DI75" s="14">
        <v>440</v>
      </c>
      <c r="DJ75" s="14">
        <v>415</v>
      </c>
      <c r="DK75" s="14">
        <v>415</v>
      </c>
      <c r="DL75" s="14">
        <v>2240</v>
      </c>
      <c r="DM75" s="14">
        <v>1948</v>
      </c>
      <c r="DN75" s="14">
        <v>1636</v>
      </c>
      <c r="DO75" s="14">
        <v>1523</v>
      </c>
      <c r="DP75" s="14">
        <v>1620</v>
      </c>
      <c r="DQ75" s="14">
        <v>1613</v>
      </c>
      <c r="DR75" s="14">
        <v>1357</v>
      </c>
      <c r="DS75" s="14">
        <v>1153</v>
      </c>
      <c r="DT75" s="14">
        <v>929</v>
      </c>
      <c r="DU75" s="14">
        <v>681</v>
      </c>
      <c r="DV75" s="14">
        <v>482</v>
      </c>
      <c r="DW75" s="14">
        <v>406</v>
      </c>
      <c r="DX75" s="14">
        <v>244</v>
      </c>
      <c r="DY75" s="14">
        <v>117</v>
      </c>
      <c r="DZ75" s="14">
        <v>37</v>
      </c>
      <c r="EA75" s="14">
        <v>11</v>
      </c>
      <c r="EB75">
        <v>2906</v>
      </c>
      <c r="EC75">
        <v>815</v>
      </c>
      <c r="ED75">
        <v>165</v>
      </c>
      <c r="EE75">
        <v>891</v>
      </c>
      <c r="EF75">
        <v>12281</v>
      </c>
      <c r="EG75">
        <v>2970</v>
      </c>
    </row>
    <row r="76" spans="1:137" ht="12.75">
      <c r="A76" t="s">
        <v>239</v>
      </c>
      <c r="B76" s="12">
        <v>6</v>
      </c>
      <c r="C76">
        <v>43382</v>
      </c>
      <c r="D76">
        <v>511</v>
      </c>
      <c r="E76">
        <v>516</v>
      </c>
      <c r="F76">
        <v>543</v>
      </c>
      <c r="G76">
        <v>492</v>
      </c>
      <c r="H76">
        <v>471</v>
      </c>
      <c r="I76">
        <v>496</v>
      </c>
      <c r="J76">
        <v>571</v>
      </c>
      <c r="K76">
        <v>544</v>
      </c>
      <c r="L76">
        <v>618</v>
      </c>
      <c r="M76">
        <v>543</v>
      </c>
      <c r="N76">
        <v>648</v>
      </c>
      <c r="O76">
        <v>619</v>
      </c>
      <c r="P76">
        <v>639</v>
      </c>
      <c r="Q76">
        <v>712</v>
      </c>
      <c r="R76">
        <v>721</v>
      </c>
      <c r="S76">
        <v>758</v>
      </c>
      <c r="T76">
        <v>793</v>
      </c>
      <c r="U76">
        <v>792</v>
      </c>
      <c r="V76">
        <v>848</v>
      </c>
      <c r="W76">
        <v>744</v>
      </c>
      <c r="X76">
        <v>840</v>
      </c>
      <c r="Y76">
        <v>938</v>
      </c>
      <c r="Z76">
        <v>887</v>
      </c>
      <c r="AA76">
        <v>894</v>
      </c>
      <c r="AB76">
        <v>874</v>
      </c>
      <c r="AC76">
        <v>4278</v>
      </c>
      <c r="AD76">
        <v>3591</v>
      </c>
      <c r="AE76">
        <v>3275</v>
      </c>
      <c r="AF76">
        <v>3265</v>
      </c>
      <c r="AG76">
        <v>3059</v>
      </c>
      <c r="AH76">
        <v>2347</v>
      </c>
      <c r="AI76">
        <v>1802</v>
      </c>
      <c r="AJ76">
        <v>1447</v>
      </c>
      <c r="AK76">
        <v>1067</v>
      </c>
      <c r="AL76">
        <v>916</v>
      </c>
      <c r="AM76">
        <v>514</v>
      </c>
      <c r="AN76">
        <v>455</v>
      </c>
      <c r="AO76">
        <v>233</v>
      </c>
      <c r="AP76">
        <v>89</v>
      </c>
      <c r="AQ76">
        <v>23</v>
      </c>
      <c r="AR76">
        <v>7</v>
      </c>
      <c r="AS76" s="13">
        <v>20060</v>
      </c>
      <c r="AT76" s="13">
        <v>274</v>
      </c>
      <c r="AU76" s="13">
        <v>237</v>
      </c>
      <c r="AV76" s="13">
        <v>279</v>
      </c>
      <c r="AW76" s="13">
        <v>254</v>
      </c>
      <c r="AX76" s="13">
        <v>247</v>
      </c>
      <c r="AY76" s="13">
        <v>241</v>
      </c>
      <c r="AZ76" s="13">
        <v>284</v>
      </c>
      <c r="BA76" s="13">
        <v>263</v>
      </c>
      <c r="BB76" s="13">
        <v>330</v>
      </c>
      <c r="BC76" s="13">
        <v>262</v>
      </c>
      <c r="BD76" s="13">
        <v>332</v>
      </c>
      <c r="BE76" s="13">
        <v>303</v>
      </c>
      <c r="BF76" s="13">
        <v>331</v>
      </c>
      <c r="BG76" s="13">
        <v>350</v>
      </c>
      <c r="BH76" s="13">
        <v>363</v>
      </c>
      <c r="BI76" s="13">
        <v>389</v>
      </c>
      <c r="BJ76" s="13">
        <v>361</v>
      </c>
      <c r="BK76" s="13">
        <v>388</v>
      </c>
      <c r="BL76" s="13">
        <v>407</v>
      </c>
      <c r="BM76" s="13">
        <v>354</v>
      </c>
      <c r="BN76" s="13">
        <v>401</v>
      </c>
      <c r="BO76" s="13">
        <v>443</v>
      </c>
      <c r="BP76" s="13">
        <v>434</v>
      </c>
      <c r="BQ76" s="13">
        <v>417</v>
      </c>
      <c r="BR76" s="13">
        <v>406</v>
      </c>
      <c r="BS76" s="13">
        <v>2049</v>
      </c>
      <c r="BT76" s="13">
        <v>1682</v>
      </c>
      <c r="BU76" s="13">
        <v>1479</v>
      </c>
      <c r="BV76" s="13">
        <v>1451</v>
      </c>
      <c r="BW76" s="13">
        <v>1384</v>
      </c>
      <c r="BX76" s="13">
        <v>1034</v>
      </c>
      <c r="BY76" s="13">
        <v>763</v>
      </c>
      <c r="BZ76" s="13">
        <v>616</v>
      </c>
      <c r="CA76" s="13">
        <v>445</v>
      </c>
      <c r="CB76" s="13">
        <v>347</v>
      </c>
      <c r="CC76" s="13">
        <v>193</v>
      </c>
      <c r="CD76" s="13">
        <v>158</v>
      </c>
      <c r="CE76" s="13">
        <v>80</v>
      </c>
      <c r="CF76" s="13">
        <v>24</v>
      </c>
      <c r="CG76" s="13">
        <v>5</v>
      </c>
      <c r="CH76" s="13">
        <v>1</v>
      </c>
      <c r="CI76">
        <v>1253</v>
      </c>
      <c r="CJ76">
        <v>268</v>
      </c>
      <c r="CK76">
        <v>30</v>
      </c>
      <c r="CL76" s="14">
        <v>23322</v>
      </c>
      <c r="CM76" s="14">
        <v>237</v>
      </c>
      <c r="CN76" s="14">
        <v>279</v>
      </c>
      <c r="CO76" s="14">
        <v>264</v>
      </c>
      <c r="CP76" s="14">
        <v>238</v>
      </c>
      <c r="CQ76" s="14">
        <v>225</v>
      </c>
      <c r="CR76" s="14">
        <v>255</v>
      </c>
      <c r="CS76" s="14">
        <v>287</v>
      </c>
      <c r="CT76" s="14">
        <v>281</v>
      </c>
      <c r="CU76" s="14">
        <v>288</v>
      </c>
      <c r="CV76" s="14">
        <v>281</v>
      </c>
      <c r="CW76" s="14">
        <v>316</v>
      </c>
      <c r="CX76" s="14">
        <v>316</v>
      </c>
      <c r="CY76" s="14">
        <v>308</v>
      </c>
      <c r="CZ76" s="14">
        <v>362</v>
      </c>
      <c r="DA76" s="14">
        <v>358</v>
      </c>
      <c r="DB76" s="14">
        <v>368</v>
      </c>
      <c r="DC76" s="14">
        <v>432</v>
      </c>
      <c r="DD76" s="14">
        <v>404</v>
      </c>
      <c r="DE76" s="14">
        <v>441</v>
      </c>
      <c r="DF76" s="14">
        <v>390</v>
      </c>
      <c r="DG76" s="14">
        <v>439</v>
      </c>
      <c r="DH76" s="14">
        <v>494</v>
      </c>
      <c r="DI76" s="14">
        <v>453</v>
      </c>
      <c r="DJ76" s="14">
        <v>477</v>
      </c>
      <c r="DK76" s="14">
        <v>468</v>
      </c>
      <c r="DL76" s="14">
        <v>2229</v>
      </c>
      <c r="DM76" s="14">
        <v>1910</v>
      </c>
      <c r="DN76" s="14">
        <v>1796</v>
      </c>
      <c r="DO76" s="14">
        <v>1815</v>
      </c>
      <c r="DP76" s="14">
        <v>1675</v>
      </c>
      <c r="DQ76" s="14">
        <v>1312</v>
      </c>
      <c r="DR76" s="14">
        <v>1040</v>
      </c>
      <c r="DS76" s="14">
        <v>831</v>
      </c>
      <c r="DT76" s="14">
        <v>621</v>
      </c>
      <c r="DU76" s="14">
        <v>569</v>
      </c>
      <c r="DV76" s="14">
        <v>322</v>
      </c>
      <c r="DW76" s="14">
        <v>297</v>
      </c>
      <c r="DX76" s="14">
        <v>153</v>
      </c>
      <c r="DY76" s="14">
        <v>66</v>
      </c>
      <c r="DZ76" s="14">
        <v>18</v>
      </c>
      <c r="EA76" s="14">
        <v>6</v>
      </c>
      <c r="EB76">
        <v>2051</v>
      </c>
      <c r="EC76">
        <v>539</v>
      </c>
      <c r="ED76">
        <v>89</v>
      </c>
      <c r="EE76">
        <v>1661</v>
      </c>
      <c r="EF76">
        <v>13791</v>
      </c>
      <c r="EG76">
        <v>2352</v>
      </c>
    </row>
    <row r="77" spans="1:137" ht="12.75">
      <c r="A77" t="s">
        <v>240</v>
      </c>
      <c r="B77" s="12">
        <v>5</v>
      </c>
      <c r="C77">
        <v>79133</v>
      </c>
      <c r="D77">
        <v>1170</v>
      </c>
      <c r="E77">
        <v>1233</v>
      </c>
      <c r="F77">
        <v>1258</v>
      </c>
      <c r="G77">
        <v>1229</v>
      </c>
      <c r="H77">
        <v>1259</v>
      </c>
      <c r="I77">
        <v>1240</v>
      </c>
      <c r="J77">
        <v>1293</v>
      </c>
      <c r="K77">
        <v>1341</v>
      </c>
      <c r="L77">
        <v>1374</v>
      </c>
      <c r="M77">
        <v>1402</v>
      </c>
      <c r="N77">
        <v>1632</v>
      </c>
      <c r="O77">
        <v>1480</v>
      </c>
      <c r="P77">
        <v>1559</v>
      </c>
      <c r="Q77">
        <v>1522</v>
      </c>
      <c r="R77">
        <v>1535</v>
      </c>
      <c r="S77">
        <v>1587</v>
      </c>
      <c r="T77">
        <v>1476</v>
      </c>
      <c r="U77">
        <v>1505</v>
      </c>
      <c r="V77">
        <v>1580</v>
      </c>
      <c r="W77">
        <v>1389</v>
      </c>
      <c r="X77">
        <v>1525</v>
      </c>
      <c r="Y77">
        <v>1556</v>
      </c>
      <c r="Z77">
        <v>1621</v>
      </c>
      <c r="AA77">
        <v>1560</v>
      </c>
      <c r="AB77">
        <v>1624</v>
      </c>
      <c r="AC77">
        <v>7790</v>
      </c>
      <c r="AD77">
        <v>7335</v>
      </c>
      <c r="AE77">
        <v>6696</v>
      </c>
      <c r="AF77">
        <v>6092</v>
      </c>
      <c r="AG77">
        <v>4613</v>
      </c>
      <c r="AH77">
        <v>3261</v>
      </c>
      <c r="AI77">
        <v>2398</v>
      </c>
      <c r="AJ77">
        <v>1740</v>
      </c>
      <c r="AK77">
        <v>1249</v>
      </c>
      <c r="AL77">
        <v>873</v>
      </c>
      <c r="AM77">
        <v>518</v>
      </c>
      <c r="AN77">
        <v>352</v>
      </c>
      <c r="AO77">
        <v>161</v>
      </c>
      <c r="AP77">
        <v>76</v>
      </c>
      <c r="AQ77">
        <v>23</v>
      </c>
      <c r="AR77">
        <v>6</v>
      </c>
      <c r="AS77" s="13">
        <v>38040</v>
      </c>
      <c r="AT77" s="13">
        <v>600</v>
      </c>
      <c r="AU77" s="13">
        <v>647</v>
      </c>
      <c r="AV77" s="13">
        <v>645</v>
      </c>
      <c r="AW77" s="13">
        <v>629</v>
      </c>
      <c r="AX77" s="13">
        <v>625</v>
      </c>
      <c r="AY77" s="13">
        <v>630</v>
      </c>
      <c r="AZ77" s="13">
        <v>676</v>
      </c>
      <c r="BA77" s="13">
        <v>692</v>
      </c>
      <c r="BB77" s="13">
        <v>702</v>
      </c>
      <c r="BC77" s="13">
        <v>728</v>
      </c>
      <c r="BD77" s="13">
        <v>837</v>
      </c>
      <c r="BE77" s="13">
        <v>785</v>
      </c>
      <c r="BF77" s="13">
        <v>748</v>
      </c>
      <c r="BG77" s="13">
        <v>793</v>
      </c>
      <c r="BH77" s="13">
        <v>772</v>
      </c>
      <c r="BI77" s="13">
        <v>788</v>
      </c>
      <c r="BJ77" s="13">
        <v>731</v>
      </c>
      <c r="BK77" s="13">
        <v>755</v>
      </c>
      <c r="BL77" s="13">
        <v>739</v>
      </c>
      <c r="BM77" s="13">
        <v>656</v>
      </c>
      <c r="BN77" s="13">
        <v>735</v>
      </c>
      <c r="BO77" s="13">
        <v>774</v>
      </c>
      <c r="BP77" s="13">
        <v>797</v>
      </c>
      <c r="BQ77" s="13">
        <v>749</v>
      </c>
      <c r="BR77" s="13">
        <v>769</v>
      </c>
      <c r="BS77" s="13">
        <v>3570</v>
      </c>
      <c r="BT77" s="13">
        <v>3443</v>
      </c>
      <c r="BU77" s="13">
        <v>3150</v>
      </c>
      <c r="BV77" s="13">
        <v>2896</v>
      </c>
      <c r="BW77" s="13">
        <v>2236</v>
      </c>
      <c r="BX77" s="13">
        <v>1520</v>
      </c>
      <c r="BY77" s="13">
        <v>1084</v>
      </c>
      <c r="BZ77" s="13">
        <v>759</v>
      </c>
      <c r="CA77" s="13">
        <v>534</v>
      </c>
      <c r="CB77" s="13">
        <v>377</v>
      </c>
      <c r="CC77" s="13">
        <v>210</v>
      </c>
      <c r="CD77" s="13">
        <v>156</v>
      </c>
      <c r="CE77" s="13">
        <v>69</v>
      </c>
      <c r="CF77" s="13">
        <v>20</v>
      </c>
      <c r="CG77" s="13">
        <v>7</v>
      </c>
      <c r="CH77" s="13">
        <v>5</v>
      </c>
      <c r="CI77">
        <v>1378</v>
      </c>
      <c r="CJ77">
        <v>257</v>
      </c>
      <c r="CK77">
        <v>32</v>
      </c>
      <c r="CL77" s="14">
        <v>41093</v>
      </c>
      <c r="CM77" s="14">
        <v>569</v>
      </c>
      <c r="CN77" s="14">
        <v>586</v>
      </c>
      <c r="CO77" s="14">
        <v>613</v>
      </c>
      <c r="CP77" s="14">
        <v>600</v>
      </c>
      <c r="CQ77" s="14">
        <v>634</v>
      </c>
      <c r="CR77" s="14">
        <v>611</v>
      </c>
      <c r="CS77" s="14">
        <v>617</v>
      </c>
      <c r="CT77" s="14">
        <v>649</v>
      </c>
      <c r="CU77" s="14">
        <v>671</v>
      </c>
      <c r="CV77" s="14">
        <v>673</v>
      </c>
      <c r="CW77" s="14">
        <v>795</v>
      </c>
      <c r="CX77" s="14">
        <v>695</v>
      </c>
      <c r="CY77" s="14">
        <v>811</v>
      </c>
      <c r="CZ77" s="14">
        <v>729</v>
      </c>
      <c r="DA77" s="14">
        <v>763</v>
      </c>
      <c r="DB77" s="14">
        <v>799</v>
      </c>
      <c r="DC77" s="14">
        <v>745</v>
      </c>
      <c r="DD77" s="14">
        <v>749</v>
      </c>
      <c r="DE77" s="14">
        <v>841</v>
      </c>
      <c r="DF77" s="14">
        <v>734</v>
      </c>
      <c r="DG77" s="14">
        <v>790</v>
      </c>
      <c r="DH77" s="14">
        <v>782</v>
      </c>
      <c r="DI77" s="14">
        <v>824</v>
      </c>
      <c r="DJ77" s="14">
        <v>811</v>
      </c>
      <c r="DK77" s="14">
        <v>855</v>
      </c>
      <c r="DL77" s="14">
        <v>4220</v>
      </c>
      <c r="DM77" s="14">
        <v>3892</v>
      </c>
      <c r="DN77" s="14">
        <v>3546</v>
      </c>
      <c r="DO77" s="14">
        <v>3196</v>
      </c>
      <c r="DP77" s="14">
        <v>2377</v>
      </c>
      <c r="DQ77" s="14">
        <v>1741</v>
      </c>
      <c r="DR77" s="14">
        <v>1313</v>
      </c>
      <c r="DS77" s="14">
        <v>981</v>
      </c>
      <c r="DT77" s="14">
        <v>715</v>
      </c>
      <c r="DU77" s="14">
        <v>496</v>
      </c>
      <c r="DV77" s="14">
        <v>308</v>
      </c>
      <c r="DW77" s="14">
        <v>196</v>
      </c>
      <c r="DX77" s="14">
        <v>93</v>
      </c>
      <c r="DY77" s="14">
        <v>56</v>
      </c>
      <c r="DZ77" s="14">
        <v>16</v>
      </c>
      <c r="EA77" s="14">
        <v>1</v>
      </c>
      <c r="EB77">
        <v>1880</v>
      </c>
      <c r="EC77">
        <v>361</v>
      </c>
      <c r="ED77">
        <v>73</v>
      </c>
      <c r="EE77">
        <v>3793</v>
      </c>
      <c r="EF77">
        <v>25160</v>
      </c>
      <c r="EG77">
        <v>3054</v>
      </c>
    </row>
    <row r="78" spans="1:137" ht="12.75">
      <c r="A78" t="s">
        <v>241</v>
      </c>
      <c r="B78" s="12">
        <v>1</v>
      </c>
      <c r="C78">
        <v>13752</v>
      </c>
      <c r="D78">
        <v>133</v>
      </c>
      <c r="E78">
        <v>134</v>
      </c>
      <c r="F78">
        <v>164</v>
      </c>
      <c r="G78">
        <v>177</v>
      </c>
      <c r="H78">
        <v>149</v>
      </c>
      <c r="I78">
        <v>157</v>
      </c>
      <c r="J78">
        <v>144</v>
      </c>
      <c r="K78">
        <v>151</v>
      </c>
      <c r="L78">
        <v>152</v>
      </c>
      <c r="M78">
        <v>172</v>
      </c>
      <c r="N78">
        <v>207</v>
      </c>
      <c r="O78">
        <v>176</v>
      </c>
      <c r="P78">
        <v>200</v>
      </c>
      <c r="Q78">
        <v>191</v>
      </c>
      <c r="R78">
        <v>219</v>
      </c>
      <c r="S78">
        <v>206</v>
      </c>
      <c r="T78">
        <v>246</v>
      </c>
      <c r="U78">
        <v>242</v>
      </c>
      <c r="V78">
        <v>248</v>
      </c>
      <c r="W78">
        <v>198</v>
      </c>
      <c r="X78">
        <v>246</v>
      </c>
      <c r="Y78">
        <v>249</v>
      </c>
      <c r="Z78">
        <v>305</v>
      </c>
      <c r="AA78">
        <v>252</v>
      </c>
      <c r="AB78">
        <v>287</v>
      </c>
      <c r="AC78">
        <v>1363</v>
      </c>
      <c r="AD78">
        <v>1226</v>
      </c>
      <c r="AE78">
        <v>964</v>
      </c>
      <c r="AF78">
        <v>951</v>
      </c>
      <c r="AG78">
        <v>981</v>
      </c>
      <c r="AH78">
        <v>775</v>
      </c>
      <c r="AI78">
        <v>649</v>
      </c>
      <c r="AJ78">
        <v>486</v>
      </c>
      <c r="AK78">
        <v>430</v>
      </c>
      <c r="AL78">
        <v>349</v>
      </c>
      <c r="AM78">
        <v>254</v>
      </c>
      <c r="AN78">
        <v>179</v>
      </c>
      <c r="AO78">
        <v>94</v>
      </c>
      <c r="AP78">
        <v>35</v>
      </c>
      <c r="AQ78">
        <v>10</v>
      </c>
      <c r="AR78">
        <v>2</v>
      </c>
      <c r="AS78" s="13">
        <v>6367</v>
      </c>
      <c r="AT78" s="13">
        <v>63</v>
      </c>
      <c r="AU78" s="13">
        <v>69</v>
      </c>
      <c r="AV78" s="13">
        <v>85</v>
      </c>
      <c r="AW78" s="13">
        <v>90</v>
      </c>
      <c r="AX78" s="13">
        <v>80</v>
      </c>
      <c r="AY78" s="13">
        <v>85</v>
      </c>
      <c r="AZ78" s="13">
        <v>84</v>
      </c>
      <c r="BA78" s="13">
        <v>73</v>
      </c>
      <c r="BB78" s="13">
        <v>68</v>
      </c>
      <c r="BC78" s="13">
        <v>83</v>
      </c>
      <c r="BD78" s="13">
        <v>109</v>
      </c>
      <c r="BE78" s="13">
        <v>96</v>
      </c>
      <c r="BF78" s="13">
        <v>102</v>
      </c>
      <c r="BG78" s="13">
        <v>101</v>
      </c>
      <c r="BH78" s="13">
        <v>113</v>
      </c>
      <c r="BI78" s="13">
        <v>112</v>
      </c>
      <c r="BJ78" s="13">
        <v>123</v>
      </c>
      <c r="BK78" s="13">
        <v>114</v>
      </c>
      <c r="BL78" s="13">
        <v>127</v>
      </c>
      <c r="BM78" s="13">
        <v>92</v>
      </c>
      <c r="BN78" s="13">
        <v>131</v>
      </c>
      <c r="BO78" s="13">
        <v>114</v>
      </c>
      <c r="BP78" s="13">
        <v>127</v>
      </c>
      <c r="BQ78" s="13">
        <v>129</v>
      </c>
      <c r="BR78" s="13">
        <v>142</v>
      </c>
      <c r="BS78" s="13">
        <v>675</v>
      </c>
      <c r="BT78" s="13">
        <v>584</v>
      </c>
      <c r="BU78" s="13">
        <v>459</v>
      </c>
      <c r="BV78" s="13">
        <v>410</v>
      </c>
      <c r="BW78" s="13">
        <v>452</v>
      </c>
      <c r="BX78" s="13">
        <v>333</v>
      </c>
      <c r="BY78" s="13">
        <v>281</v>
      </c>
      <c r="BZ78" s="13">
        <v>175</v>
      </c>
      <c r="CA78" s="13">
        <v>165</v>
      </c>
      <c r="CB78" s="13">
        <v>125</v>
      </c>
      <c r="CC78" s="13">
        <v>94</v>
      </c>
      <c r="CD78" s="13">
        <v>59</v>
      </c>
      <c r="CE78" s="13">
        <v>30</v>
      </c>
      <c r="CF78" s="13">
        <v>10</v>
      </c>
      <c r="CG78" s="13">
        <v>1</v>
      </c>
      <c r="CH78" s="13">
        <v>0</v>
      </c>
      <c r="CI78">
        <v>485</v>
      </c>
      <c r="CJ78">
        <v>101</v>
      </c>
      <c r="CK78">
        <v>11</v>
      </c>
      <c r="CL78" s="14">
        <v>7385</v>
      </c>
      <c r="CM78" s="14">
        <v>70</v>
      </c>
      <c r="CN78" s="14">
        <v>66</v>
      </c>
      <c r="CO78" s="14">
        <v>79</v>
      </c>
      <c r="CP78" s="14">
        <v>87</v>
      </c>
      <c r="CQ78" s="14">
        <v>69</v>
      </c>
      <c r="CR78" s="14">
        <v>72</v>
      </c>
      <c r="CS78" s="14">
        <v>59</v>
      </c>
      <c r="CT78" s="14">
        <v>78</v>
      </c>
      <c r="CU78" s="14">
        <v>84</v>
      </c>
      <c r="CV78" s="14">
        <v>88</v>
      </c>
      <c r="CW78" s="14">
        <v>98</v>
      </c>
      <c r="CX78" s="14">
        <v>80</v>
      </c>
      <c r="CY78" s="14">
        <v>98</v>
      </c>
      <c r="CZ78" s="14">
        <v>91</v>
      </c>
      <c r="DA78" s="14">
        <v>105</v>
      </c>
      <c r="DB78" s="14">
        <v>94</v>
      </c>
      <c r="DC78" s="14">
        <v>123</v>
      </c>
      <c r="DD78" s="14">
        <v>128</v>
      </c>
      <c r="DE78" s="14">
        <v>121</v>
      </c>
      <c r="DF78" s="14">
        <v>106</v>
      </c>
      <c r="DG78" s="14">
        <v>114</v>
      </c>
      <c r="DH78" s="14">
        <v>134</v>
      </c>
      <c r="DI78" s="14">
        <v>178</v>
      </c>
      <c r="DJ78" s="14">
        <v>123</v>
      </c>
      <c r="DK78" s="14">
        <v>146</v>
      </c>
      <c r="DL78" s="14">
        <v>688</v>
      </c>
      <c r="DM78" s="14">
        <v>642</v>
      </c>
      <c r="DN78" s="14">
        <v>505</v>
      </c>
      <c r="DO78" s="14">
        <v>541</v>
      </c>
      <c r="DP78" s="14">
        <v>530</v>
      </c>
      <c r="DQ78" s="14">
        <v>442</v>
      </c>
      <c r="DR78" s="14">
        <v>368</v>
      </c>
      <c r="DS78" s="14">
        <v>311</v>
      </c>
      <c r="DT78" s="14">
        <v>264</v>
      </c>
      <c r="DU78" s="14">
        <v>224</v>
      </c>
      <c r="DV78" s="14">
        <v>160</v>
      </c>
      <c r="DW78" s="14">
        <v>120</v>
      </c>
      <c r="DX78" s="14">
        <v>63</v>
      </c>
      <c r="DY78" s="14">
        <v>25</v>
      </c>
      <c r="DZ78" s="14">
        <v>9</v>
      </c>
      <c r="EA78" s="14">
        <v>2</v>
      </c>
      <c r="EB78">
        <v>868</v>
      </c>
      <c r="EC78">
        <v>220</v>
      </c>
      <c r="ED78">
        <v>36</v>
      </c>
      <c r="EE78">
        <v>471</v>
      </c>
      <c r="EF78">
        <v>4172</v>
      </c>
      <c r="EG78">
        <v>811</v>
      </c>
    </row>
    <row r="79" spans="1:137" ht="12.75">
      <c r="A79" t="s">
        <v>242</v>
      </c>
      <c r="B79" s="12">
        <v>4</v>
      </c>
      <c r="C79">
        <v>27025</v>
      </c>
      <c r="D79">
        <v>296</v>
      </c>
      <c r="E79">
        <v>317</v>
      </c>
      <c r="F79">
        <v>297</v>
      </c>
      <c r="G79">
        <v>291</v>
      </c>
      <c r="H79">
        <v>333</v>
      </c>
      <c r="I79">
        <v>327</v>
      </c>
      <c r="J79">
        <v>284</v>
      </c>
      <c r="K79">
        <v>313</v>
      </c>
      <c r="L79">
        <v>311</v>
      </c>
      <c r="M79">
        <v>307</v>
      </c>
      <c r="N79">
        <v>335</v>
      </c>
      <c r="O79">
        <v>355</v>
      </c>
      <c r="P79">
        <v>367</v>
      </c>
      <c r="Q79">
        <v>341</v>
      </c>
      <c r="R79">
        <v>402</v>
      </c>
      <c r="S79">
        <v>417</v>
      </c>
      <c r="T79">
        <v>395</v>
      </c>
      <c r="U79">
        <v>432</v>
      </c>
      <c r="V79">
        <v>452</v>
      </c>
      <c r="W79">
        <v>440</v>
      </c>
      <c r="X79">
        <v>472</v>
      </c>
      <c r="Y79">
        <v>543</v>
      </c>
      <c r="Z79">
        <v>643</v>
      </c>
      <c r="AA79">
        <v>583</v>
      </c>
      <c r="AB79">
        <v>586</v>
      </c>
      <c r="AC79">
        <v>2759</v>
      </c>
      <c r="AD79">
        <v>2202</v>
      </c>
      <c r="AE79">
        <v>1929</v>
      </c>
      <c r="AF79">
        <v>1852</v>
      </c>
      <c r="AG79">
        <v>1924</v>
      </c>
      <c r="AH79">
        <v>1551</v>
      </c>
      <c r="AI79">
        <v>1258</v>
      </c>
      <c r="AJ79">
        <v>1061</v>
      </c>
      <c r="AK79">
        <v>827</v>
      </c>
      <c r="AL79">
        <v>705</v>
      </c>
      <c r="AM79">
        <v>475</v>
      </c>
      <c r="AN79">
        <v>387</v>
      </c>
      <c r="AO79">
        <v>166</v>
      </c>
      <c r="AP79">
        <v>58</v>
      </c>
      <c r="AQ79">
        <v>26</v>
      </c>
      <c r="AR79">
        <v>4</v>
      </c>
      <c r="AS79" s="13">
        <v>11992</v>
      </c>
      <c r="AT79" s="13">
        <v>140</v>
      </c>
      <c r="AU79" s="13">
        <v>153</v>
      </c>
      <c r="AV79" s="13">
        <v>142</v>
      </c>
      <c r="AW79" s="13">
        <v>149</v>
      </c>
      <c r="AX79" s="13">
        <v>164</v>
      </c>
      <c r="AY79" s="13">
        <v>155</v>
      </c>
      <c r="AZ79" s="13">
        <v>152</v>
      </c>
      <c r="BA79" s="13">
        <v>154</v>
      </c>
      <c r="BB79" s="13">
        <v>153</v>
      </c>
      <c r="BC79" s="13">
        <v>153</v>
      </c>
      <c r="BD79" s="13">
        <v>188</v>
      </c>
      <c r="BE79" s="13">
        <v>189</v>
      </c>
      <c r="BF79" s="13">
        <v>157</v>
      </c>
      <c r="BG79" s="13">
        <v>179</v>
      </c>
      <c r="BH79" s="13">
        <v>200</v>
      </c>
      <c r="BI79" s="13">
        <v>202</v>
      </c>
      <c r="BJ79" s="13">
        <v>203</v>
      </c>
      <c r="BK79" s="13">
        <v>214</v>
      </c>
      <c r="BL79" s="13">
        <v>209</v>
      </c>
      <c r="BM79" s="13">
        <v>221</v>
      </c>
      <c r="BN79" s="13">
        <v>229</v>
      </c>
      <c r="BO79" s="13">
        <v>265</v>
      </c>
      <c r="BP79" s="13">
        <v>306</v>
      </c>
      <c r="BQ79" s="13">
        <v>270</v>
      </c>
      <c r="BR79" s="13">
        <v>272</v>
      </c>
      <c r="BS79" s="13">
        <v>1260</v>
      </c>
      <c r="BT79" s="13">
        <v>977</v>
      </c>
      <c r="BU79" s="13">
        <v>865</v>
      </c>
      <c r="BV79" s="13">
        <v>777</v>
      </c>
      <c r="BW79" s="13">
        <v>794</v>
      </c>
      <c r="BX79" s="13">
        <v>654</v>
      </c>
      <c r="BY79" s="13">
        <v>487</v>
      </c>
      <c r="BZ79" s="13">
        <v>429</v>
      </c>
      <c r="CA79" s="13">
        <v>316</v>
      </c>
      <c r="CB79" s="13">
        <v>254</v>
      </c>
      <c r="CC79" s="13">
        <v>163</v>
      </c>
      <c r="CD79" s="13">
        <v>125</v>
      </c>
      <c r="CE79" s="13">
        <v>51</v>
      </c>
      <c r="CF79" s="13">
        <v>12</v>
      </c>
      <c r="CG79" s="13">
        <v>6</v>
      </c>
      <c r="CH79" s="13">
        <v>2</v>
      </c>
      <c r="CI79">
        <v>930</v>
      </c>
      <c r="CJ79">
        <v>197</v>
      </c>
      <c r="CK79">
        <v>21</v>
      </c>
      <c r="CL79" s="14">
        <v>15033</v>
      </c>
      <c r="CM79" s="14">
        <v>155</v>
      </c>
      <c r="CN79" s="14">
        <v>164</v>
      </c>
      <c r="CO79" s="14">
        <v>155</v>
      </c>
      <c r="CP79" s="14">
        <v>143</v>
      </c>
      <c r="CQ79" s="14">
        <v>169</v>
      </c>
      <c r="CR79" s="14">
        <v>172</v>
      </c>
      <c r="CS79" s="14">
        <v>132</v>
      </c>
      <c r="CT79" s="14">
        <v>159</v>
      </c>
      <c r="CU79" s="14">
        <v>158</v>
      </c>
      <c r="CV79" s="14">
        <v>154</v>
      </c>
      <c r="CW79" s="14">
        <v>147</v>
      </c>
      <c r="CX79" s="14">
        <v>165</v>
      </c>
      <c r="CY79" s="14">
        <v>210</v>
      </c>
      <c r="CZ79" s="14">
        <v>162</v>
      </c>
      <c r="DA79" s="14">
        <v>202</v>
      </c>
      <c r="DB79" s="14">
        <v>215</v>
      </c>
      <c r="DC79" s="14">
        <v>193</v>
      </c>
      <c r="DD79" s="14">
        <v>217</v>
      </c>
      <c r="DE79" s="14">
        <v>242</v>
      </c>
      <c r="DF79" s="14">
        <v>220</v>
      </c>
      <c r="DG79" s="14">
        <v>244</v>
      </c>
      <c r="DH79" s="14">
        <v>278</v>
      </c>
      <c r="DI79" s="14">
        <v>337</v>
      </c>
      <c r="DJ79" s="14">
        <v>313</v>
      </c>
      <c r="DK79" s="14">
        <v>314</v>
      </c>
      <c r="DL79" s="14">
        <v>1499</v>
      </c>
      <c r="DM79" s="14">
        <v>1225</v>
      </c>
      <c r="DN79" s="14">
        <v>1065</v>
      </c>
      <c r="DO79" s="14">
        <v>1075</v>
      </c>
      <c r="DP79" s="14">
        <v>1130</v>
      </c>
      <c r="DQ79" s="14">
        <v>897</v>
      </c>
      <c r="DR79" s="14">
        <v>771</v>
      </c>
      <c r="DS79" s="14">
        <v>633</v>
      </c>
      <c r="DT79" s="14">
        <v>511</v>
      </c>
      <c r="DU79" s="14">
        <v>451</v>
      </c>
      <c r="DV79" s="14">
        <v>311</v>
      </c>
      <c r="DW79" s="14">
        <v>262</v>
      </c>
      <c r="DX79" s="14">
        <v>116</v>
      </c>
      <c r="DY79" s="14">
        <v>46</v>
      </c>
      <c r="DZ79" s="14">
        <v>20</v>
      </c>
      <c r="EA79" s="14">
        <v>2</v>
      </c>
      <c r="EB79">
        <v>1718</v>
      </c>
      <c r="EC79">
        <v>445</v>
      </c>
      <c r="ED79">
        <v>68</v>
      </c>
      <c r="EE79">
        <v>887</v>
      </c>
      <c r="EF79">
        <v>8566</v>
      </c>
      <c r="EG79">
        <v>1668</v>
      </c>
    </row>
    <row r="80" spans="1:137" ht="12.75">
      <c r="A80" t="s">
        <v>243</v>
      </c>
      <c r="B80" s="12">
        <v>2</v>
      </c>
      <c r="C80">
        <v>14305</v>
      </c>
      <c r="D80">
        <v>149</v>
      </c>
      <c r="E80">
        <v>154</v>
      </c>
      <c r="F80">
        <v>152</v>
      </c>
      <c r="G80">
        <v>149</v>
      </c>
      <c r="H80">
        <v>134</v>
      </c>
      <c r="I80">
        <v>143</v>
      </c>
      <c r="J80">
        <v>135</v>
      </c>
      <c r="K80">
        <v>132</v>
      </c>
      <c r="L80">
        <v>151</v>
      </c>
      <c r="M80">
        <v>148</v>
      </c>
      <c r="N80">
        <v>180</v>
      </c>
      <c r="O80">
        <v>155</v>
      </c>
      <c r="P80">
        <v>179</v>
      </c>
      <c r="Q80">
        <v>173</v>
      </c>
      <c r="R80">
        <v>177</v>
      </c>
      <c r="S80">
        <v>203</v>
      </c>
      <c r="T80">
        <v>188</v>
      </c>
      <c r="U80">
        <v>209</v>
      </c>
      <c r="V80">
        <v>214</v>
      </c>
      <c r="W80">
        <v>214</v>
      </c>
      <c r="X80">
        <v>233</v>
      </c>
      <c r="Y80">
        <v>256</v>
      </c>
      <c r="Z80">
        <v>233</v>
      </c>
      <c r="AA80">
        <v>289</v>
      </c>
      <c r="AB80">
        <v>281</v>
      </c>
      <c r="AC80">
        <v>1451</v>
      </c>
      <c r="AD80">
        <v>1193</v>
      </c>
      <c r="AE80">
        <v>1097</v>
      </c>
      <c r="AF80">
        <v>984</v>
      </c>
      <c r="AG80">
        <v>1053</v>
      </c>
      <c r="AH80">
        <v>935</v>
      </c>
      <c r="AI80">
        <v>823</v>
      </c>
      <c r="AJ80">
        <v>646</v>
      </c>
      <c r="AK80">
        <v>507</v>
      </c>
      <c r="AL80">
        <v>403</v>
      </c>
      <c r="AM80">
        <v>250</v>
      </c>
      <c r="AN80">
        <v>184</v>
      </c>
      <c r="AO80">
        <v>93</v>
      </c>
      <c r="AP80">
        <v>41</v>
      </c>
      <c r="AQ80">
        <v>15</v>
      </c>
      <c r="AR80">
        <v>0</v>
      </c>
      <c r="AS80" s="13">
        <v>6492</v>
      </c>
      <c r="AT80" s="13">
        <v>59</v>
      </c>
      <c r="AU80" s="13">
        <v>70</v>
      </c>
      <c r="AV80" s="13">
        <v>85</v>
      </c>
      <c r="AW80" s="13">
        <v>80</v>
      </c>
      <c r="AX80" s="13">
        <v>68</v>
      </c>
      <c r="AY80" s="13">
        <v>76</v>
      </c>
      <c r="AZ80" s="13">
        <v>65</v>
      </c>
      <c r="BA80" s="13">
        <v>58</v>
      </c>
      <c r="BB80" s="13">
        <v>72</v>
      </c>
      <c r="BC80" s="13">
        <v>76</v>
      </c>
      <c r="BD80" s="13">
        <v>93</v>
      </c>
      <c r="BE80" s="13">
        <v>82</v>
      </c>
      <c r="BF80" s="13">
        <v>78</v>
      </c>
      <c r="BG80" s="13">
        <v>79</v>
      </c>
      <c r="BH80" s="13">
        <v>94</v>
      </c>
      <c r="BI80" s="13">
        <v>82</v>
      </c>
      <c r="BJ80" s="13">
        <v>81</v>
      </c>
      <c r="BK80" s="13">
        <v>104</v>
      </c>
      <c r="BL80" s="13">
        <v>109</v>
      </c>
      <c r="BM80" s="13">
        <v>103</v>
      </c>
      <c r="BN80" s="13">
        <v>103</v>
      </c>
      <c r="BO80" s="13">
        <v>131</v>
      </c>
      <c r="BP80" s="13">
        <v>119</v>
      </c>
      <c r="BQ80" s="13">
        <v>112</v>
      </c>
      <c r="BR80" s="13">
        <v>127</v>
      </c>
      <c r="BS80" s="13">
        <v>683</v>
      </c>
      <c r="BT80" s="13">
        <v>546</v>
      </c>
      <c r="BU80" s="13">
        <v>446</v>
      </c>
      <c r="BV80" s="13">
        <v>469</v>
      </c>
      <c r="BW80" s="13">
        <v>487</v>
      </c>
      <c r="BX80" s="13">
        <v>401</v>
      </c>
      <c r="BY80" s="13">
        <v>373</v>
      </c>
      <c r="BZ80" s="13">
        <v>291</v>
      </c>
      <c r="CA80" s="13">
        <v>225</v>
      </c>
      <c r="CB80" s="13">
        <v>173</v>
      </c>
      <c r="CC80" s="13">
        <v>97</v>
      </c>
      <c r="CD80" s="13">
        <v>52</v>
      </c>
      <c r="CE80" s="13">
        <v>33</v>
      </c>
      <c r="CF80" s="13">
        <v>7</v>
      </c>
      <c r="CG80" s="13">
        <v>3</v>
      </c>
      <c r="CH80" s="13">
        <v>0</v>
      </c>
      <c r="CI80">
        <v>590</v>
      </c>
      <c r="CJ80">
        <v>96</v>
      </c>
      <c r="CK80">
        <v>10</v>
      </c>
      <c r="CL80" s="14">
        <v>7813</v>
      </c>
      <c r="CM80" s="14">
        <v>89</v>
      </c>
      <c r="CN80" s="14">
        <v>84</v>
      </c>
      <c r="CO80" s="14">
        <v>67</v>
      </c>
      <c r="CP80" s="14">
        <v>69</v>
      </c>
      <c r="CQ80" s="14">
        <v>67</v>
      </c>
      <c r="CR80" s="14">
        <v>67</v>
      </c>
      <c r="CS80" s="14">
        <v>71</v>
      </c>
      <c r="CT80" s="14">
        <v>74</v>
      </c>
      <c r="CU80" s="14">
        <v>79</v>
      </c>
      <c r="CV80" s="14">
        <v>72</v>
      </c>
      <c r="CW80" s="14">
        <v>87</v>
      </c>
      <c r="CX80" s="14">
        <v>73</v>
      </c>
      <c r="CY80" s="14">
        <v>101</v>
      </c>
      <c r="CZ80" s="14">
        <v>94</v>
      </c>
      <c r="DA80" s="14">
        <v>83</v>
      </c>
      <c r="DB80" s="14">
        <v>121</v>
      </c>
      <c r="DC80" s="14">
        <v>107</v>
      </c>
      <c r="DD80" s="14">
        <v>105</v>
      </c>
      <c r="DE80" s="14">
        <v>105</v>
      </c>
      <c r="DF80" s="14">
        <v>111</v>
      </c>
      <c r="DG80" s="14">
        <v>130</v>
      </c>
      <c r="DH80" s="14">
        <v>125</v>
      </c>
      <c r="DI80" s="14">
        <v>114</v>
      </c>
      <c r="DJ80" s="14">
        <v>177</v>
      </c>
      <c r="DK80" s="14">
        <v>154</v>
      </c>
      <c r="DL80" s="14">
        <v>768</v>
      </c>
      <c r="DM80" s="14">
        <v>646</v>
      </c>
      <c r="DN80" s="14">
        <v>650</v>
      </c>
      <c r="DO80" s="14">
        <v>515</v>
      </c>
      <c r="DP80" s="14">
        <v>566</v>
      </c>
      <c r="DQ80" s="14">
        <v>535</v>
      </c>
      <c r="DR80" s="14">
        <v>451</v>
      </c>
      <c r="DS80" s="14">
        <v>355</v>
      </c>
      <c r="DT80" s="14">
        <v>282</v>
      </c>
      <c r="DU80" s="14">
        <v>230</v>
      </c>
      <c r="DV80" s="14">
        <v>153</v>
      </c>
      <c r="DW80" s="14">
        <v>132</v>
      </c>
      <c r="DX80" s="14">
        <v>59</v>
      </c>
      <c r="DY80" s="14">
        <v>33</v>
      </c>
      <c r="DZ80" s="14">
        <v>11</v>
      </c>
      <c r="EA80" s="14">
        <v>0</v>
      </c>
      <c r="EB80">
        <v>901</v>
      </c>
      <c r="EC80">
        <v>236</v>
      </c>
      <c r="ED80">
        <v>45</v>
      </c>
      <c r="EE80">
        <v>438</v>
      </c>
      <c r="EF80">
        <v>4396</v>
      </c>
      <c r="EG80">
        <v>985</v>
      </c>
    </row>
    <row r="81" spans="1:137" ht="12.75">
      <c r="A81" t="s">
        <v>244</v>
      </c>
      <c r="B81" s="12">
        <v>3</v>
      </c>
      <c r="C81">
        <v>12651</v>
      </c>
      <c r="D81">
        <v>154</v>
      </c>
      <c r="E81">
        <v>184</v>
      </c>
      <c r="F81">
        <v>182</v>
      </c>
      <c r="G81">
        <v>191</v>
      </c>
      <c r="H81">
        <v>183</v>
      </c>
      <c r="I81">
        <v>183</v>
      </c>
      <c r="J81">
        <v>198</v>
      </c>
      <c r="K81">
        <v>210</v>
      </c>
      <c r="L81">
        <v>196</v>
      </c>
      <c r="M81">
        <v>203</v>
      </c>
      <c r="N81">
        <v>221</v>
      </c>
      <c r="O81">
        <v>239</v>
      </c>
      <c r="P81">
        <v>241</v>
      </c>
      <c r="Q81">
        <v>220</v>
      </c>
      <c r="R81">
        <v>236</v>
      </c>
      <c r="S81">
        <v>260</v>
      </c>
      <c r="T81">
        <v>251</v>
      </c>
      <c r="U81">
        <v>229</v>
      </c>
      <c r="V81">
        <v>240</v>
      </c>
      <c r="W81">
        <v>208</v>
      </c>
      <c r="X81">
        <v>240</v>
      </c>
      <c r="Y81">
        <v>265</v>
      </c>
      <c r="Z81">
        <v>249</v>
      </c>
      <c r="AA81">
        <v>256</v>
      </c>
      <c r="AB81">
        <v>255</v>
      </c>
      <c r="AC81">
        <v>1223</v>
      </c>
      <c r="AD81">
        <v>1093</v>
      </c>
      <c r="AE81">
        <v>974</v>
      </c>
      <c r="AF81">
        <v>925</v>
      </c>
      <c r="AG81">
        <v>797</v>
      </c>
      <c r="AH81">
        <v>567</v>
      </c>
      <c r="AI81">
        <v>409</v>
      </c>
      <c r="AJ81">
        <v>354</v>
      </c>
      <c r="AK81">
        <v>263</v>
      </c>
      <c r="AL81">
        <v>253</v>
      </c>
      <c r="AM81">
        <v>118</v>
      </c>
      <c r="AN81">
        <v>88</v>
      </c>
      <c r="AO81">
        <v>52</v>
      </c>
      <c r="AP81">
        <v>25</v>
      </c>
      <c r="AQ81">
        <v>10</v>
      </c>
      <c r="AR81">
        <v>4</v>
      </c>
      <c r="AS81" s="13">
        <v>5896</v>
      </c>
      <c r="AT81" s="13">
        <v>78</v>
      </c>
      <c r="AU81" s="13">
        <v>98</v>
      </c>
      <c r="AV81" s="13">
        <v>96</v>
      </c>
      <c r="AW81" s="13">
        <v>93</v>
      </c>
      <c r="AX81" s="13">
        <v>94</v>
      </c>
      <c r="AY81" s="13">
        <v>84</v>
      </c>
      <c r="AZ81" s="13">
        <v>100</v>
      </c>
      <c r="BA81" s="13">
        <v>101</v>
      </c>
      <c r="BB81" s="13">
        <v>107</v>
      </c>
      <c r="BC81" s="13">
        <v>100</v>
      </c>
      <c r="BD81" s="13">
        <v>119</v>
      </c>
      <c r="BE81" s="13">
        <v>123</v>
      </c>
      <c r="BF81" s="13">
        <v>124</v>
      </c>
      <c r="BG81" s="13">
        <v>101</v>
      </c>
      <c r="BH81" s="13">
        <v>122</v>
      </c>
      <c r="BI81" s="13">
        <v>133</v>
      </c>
      <c r="BJ81" s="13">
        <v>113</v>
      </c>
      <c r="BK81" s="13">
        <v>99</v>
      </c>
      <c r="BL81" s="13">
        <v>120</v>
      </c>
      <c r="BM81" s="13">
        <v>106</v>
      </c>
      <c r="BN81" s="13">
        <v>129</v>
      </c>
      <c r="BO81" s="13">
        <v>109</v>
      </c>
      <c r="BP81" s="13">
        <v>122</v>
      </c>
      <c r="BQ81" s="13">
        <v>143</v>
      </c>
      <c r="BR81" s="13">
        <v>123</v>
      </c>
      <c r="BS81" s="13">
        <v>558</v>
      </c>
      <c r="BT81" s="13">
        <v>503</v>
      </c>
      <c r="BU81" s="13">
        <v>446</v>
      </c>
      <c r="BV81" s="13">
        <v>438</v>
      </c>
      <c r="BW81" s="13">
        <v>352</v>
      </c>
      <c r="BX81" s="13">
        <v>273</v>
      </c>
      <c r="BY81" s="13">
        <v>147</v>
      </c>
      <c r="BZ81" s="13">
        <v>144</v>
      </c>
      <c r="CA81" s="13">
        <v>98</v>
      </c>
      <c r="CB81" s="13">
        <v>101</v>
      </c>
      <c r="CC81" s="13">
        <v>40</v>
      </c>
      <c r="CD81" s="13">
        <v>35</v>
      </c>
      <c r="CE81" s="13">
        <v>16</v>
      </c>
      <c r="CF81" s="13">
        <v>8</v>
      </c>
      <c r="CG81" s="13">
        <v>4</v>
      </c>
      <c r="CH81" s="13">
        <v>0</v>
      </c>
      <c r="CI81">
        <v>302</v>
      </c>
      <c r="CJ81">
        <v>63</v>
      </c>
      <c r="CK81">
        <v>12</v>
      </c>
      <c r="CL81" s="14">
        <v>6755</v>
      </c>
      <c r="CM81" s="14">
        <v>76</v>
      </c>
      <c r="CN81" s="14">
        <v>86</v>
      </c>
      <c r="CO81" s="14">
        <v>86</v>
      </c>
      <c r="CP81" s="14">
        <v>99</v>
      </c>
      <c r="CQ81" s="14">
        <v>89</v>
      </c>
      <c r="CR81" s="14">
        <v>99</v>
      </c>
      <c r="CS81" s="14">
        <v>98</v>
      </c>
      <c r="CT81" s="14">
        <v>109</v>
      </c>
      <c r="CU81" s="14">
        <v>88</v>
      </c>
      <c r="CV81" s="14">
        <v>103</v>
      </c>
      <c r="CW81" s="14">
        <v>102</v>
      </c>
      <c r="CX81" s="14">
        <v>117</v>
      </c>
      <c r="CY81" s="14">
        <v>118</v>
      </c>
      <c r="CZ81" s="14">
        <v>119</v>
      </c>
      <c r="DA81" s="14">
        <v>114</v>
      </c>
      <c r="DB81" s="14">
        <v>127</v>
      </c>
      <c r="DC81" s="14">
        <v>137</v>
      </c>
      <c r="DD81" s="14">
        <v>130</v>
      </c>
      <c r="DE81" s="14">
        <v>121</v>
      </c>
      <c r="DF81" s="14">
        <v>102</v>
      </c>
      <c r="DG81" s="14">
        <v>111</v>
      </c>
      <c r="DH81" s="14">
        <v>156</v>
      </c>
      <c r="DI81" s="14">
        <v>127</v>
      </c>
      <c r="DJ81" s="14">
        <v>113</v>
      </c>
      <c r="DK81" s="14">
        <v>132</v>
      </c>
      <c r="DL81" s="14">
        <v>665</v>
      </c>
      <c r="DM81" s="14">
        <v>590</v>
      </c>
      <c r="DN81" s="14">
        <v>528</v>
      </c>
      <c r="DO81" s="14">
        <v>487</v>
      </c>
      <c r="DP81" s="14">
        <v>445</v>
      </c>
      <c r="DQ81" s="14">
        <v>295</v>
      </c>
      <c r="DR81" s="14">
        <v>262</v>
      </c>
      <c r="DS81" s="14">
        <v>210</v>
      </c>
      <c r="DT81" s="14">
        <v>165</v>
      </c>
      <c r="DU81" s="14">
        <v>152</v>
      </c>
      <c r="DV81" s="14">
        <v>78</v>
      </c>
      <c r="DW81" s="14">
        <v>53</v>
      </c>
      <c r="DX81" s="14">
        <v>36</v>
      </c>
      <c r="DY81" s="14">
        <v>17</v>
      </c>
      <c r="DZ81" s="14">
        <v>6</v>
      </c>
      <c r="EA81" s="14">
        <v>4</v>
      </c>
      <c r="EB81">
        <v>512</v>
      </c>
      <c r="EC81">
        <v>117</v>
      </c>
      <c r="ED81">
        <v>27</v>
      </c>
      <c r="EE81">
        <v>569</v>
      </c>
      <c r="EF81">
        <v>3972</v>
      </c>
      <c r="EG81">
        <v>557</v>
      </c>
    </row>
    <row r="82" spans="1:137" ht="12.75">
      <c r="A82" t="s">
        <v>245</v>
      </c>
      <c r="B82" s="12">
        <v>3</v>
      </c>
      <c r="C82">
        <v>13462</v>
      </c>
      <c r="D82">
        <v>157</v>
      </c>
      <c r="E82">
        <v>176</v>
      </c>
      <c r="F82">
        <v>158</v>
      </c>
      <c r="G82">
        <v>163</v>
      </c>
      <c r="H82">
        <v>184</v>
      </c>
      <c r="I82">
        <v>189</v>
      </c>
      <c r="J82">
        <v>156</v>
      </c>
      <c r="K82">
        <v>164</v>
      </c>
      <c r="L82">
        <v>205</v>
      </c>
      <c r="M82">
        <v>200</v>
      </c>
      <c r="N82">
        <v>201</v>
      </c>
      <c r="O82">
        <v>200</v>
      </c>
      <c r="P82">
        <v>224</v>
      </c>
      <c r="Q82">
        <v>224</v>
      </c>
      <c r="R82">
        <v>256</v>
      </c>
      <c r="S82">
        <v>219</v>
      </c>
      <c r="T82">
        <v>246</v>
      </c>
      <c r="U82">
        <v>238</v>
      </c>
      <c r="V82">
        <v>235</v>
      </c>
      <c r="W82">
        <v>208</v>
      </c>
      <c r="X82">
        <v>281</v>
      </c>
      <c r="Y82">
        <v>273</v>
      </c>
      <c r="Z82">
        <v>299</v>
      </c>
      <c r="AA82">
        <v>272</v>
      </c>
      <c r="AB82">
        <v>279</v>
      </c>
      <c r="AC82">
        <v>1283</v>
      </c>
      <c r="AD82">
        <v>1041</v>
      </c>
      <c r="AE82">
        <v>972</v>
      </c>
      <c r="AF82">
        <v>1038</v>
      </c>
      <c r="AG82">
        <v>951</v>
      </c>
      <c r="AH82">
        <v>748</v>
      </c>
      <c r="AI82">
        <v>552</v>
      </c>
      <c r="AJ82">
        <v>474</v>
      </c>
      <c r="AK82">
        <v>301</v>
      </c>
      <c r="AL82">
        <v>270</v>
      </c>
      <c r="AM82">
        <v>172</v>
      </c>
      <c r="AN82">
        <v>136</v>
      </c>
      <c r="AO82">
        <v>85</v>
      </c>
      <c r="AP82">
        <v>23</v>
      </c>
      <c r="AQ82">
        <v>10</v>
      </c>
      <c r="AR82">
        <v>1</v>
      </c>
      <c r="AS82" s="13">
        <v>6152</v>
      </c>
      <c r="AT82" s="13">
        <v>74</v>
      </c>
      <c r="AU82" s="13">
        <v>85</v>
      </c>
      <c r="AV82" s="13">
        <v>84</v>
      </c>
      <c r="AW82" s="13">
        <v>78</v>
      </c>
      <c r="AX82" s="13">
        <v>87</v>
      </c>
      <c r="AY82" s="13">
        <v>88</v>
      </c>
      <c r="AZ82" s="13">
        <v>72</v>
      </c>
      <c r="BA82" s="13">
        <v>80</v>
      </c>
      <c r="BB82" s="13">
        <v>107</v>
      </c>
      <c r="BC82" s="13">
        <v>107</v>
      </c>
      <c r="BD82" s="13">
        <v>94</v>
      </c>
      <c r="BE82" s="13">
        <v>88</v>
      </c>
      <c r="BF82" s="13">
        <v>122</v>
      </c>
      <c r="BG82" s="13">
        <v>110</v>
      </c>
      <c r="BH82" s="13">
        <v>133</v>
      </c>
      <c r="BI82" s="13">
        <v>111</v>
      </c>
      <c r="BJ82" s="13">
        <v>117</v>
      </c>
      <c r="BK82" s="13">
        <v>112</v>
      </c>
      <c r="BL82" s="13">
        <v>117</v>
      </c>
      <c r="BM82" s="13">
        <v>106</v>
      </c>
      <c r="BN82" s="13">
        <v>130</v>
      </c>
      <c r="BO82" s="13">
        <v>132</v>
      </c>
      <c r="BP82" s="13">
        <v>155</v>
      </c>
      <c r="BQ82" s="13">
        <v>136</v>
      </c>
      <c r="BR82" s="13">
        <v>129</v>
      </c>
      <c r="BS82" s="13">
        <v>595</v>
      </c>
      <c r="BT82" s="13">
        <v>475</v>
      </c>
      <c r="BU82" s="13">
        <v>443</v>
      </c>
      <c r="BV82" s="13">
        <v>487</v>
      </c>
      <c r="BW82" s="13">
        <v>417</v>
      </c>
      <c r="BX82" s="13">
        <v>324</v>
      </c>
      <c r="BY82" s="13">
        <v>227</v>
      </c>
      <c r="BZ82" s="13">
        <v>184</v>
      </c>
      <c r="CA82" s="13">
        <v>109</v>
      </c>
      <c r="CB82" s="13">
        <v>89</v>
      </c>
      <c r="CC82" s="13">
        <v>58</v>
      </c>
      <c r="CD82" s="13">
        <v>51</v>
      </c>
      <c r="CE82" s="13">
        <v>24</v>
      </c>
      <c r="CF82" s="13">
        <v>7</v>
      </c>
      <c r="CG82" s="13">
        <v>4</v>
      </c>
      <c r="CH82" s="13">
        <v>0</v>
      </c>
      <c r="CI82">
        <v>343</v>
      </c>
      <c r="CJ82">
        <v>86</v>
      </c>
      <c r="CK82">
        <v>11</v>
      </c>
      <c r="CL82" s="14">
        <v>7310</v>
      </c>
      <c r="CM82" s="14">
        <v>83</v>
      </c>
      <c r="CN82" s="14">
        <v>91</v>
      </c>
      <c r="CO82" s="14">
        <v>74</v>
      </c>
      <c r="CP82" s="14">
        <v>85</v>
      </c>
      <c r="CQ82" s="14">
        <v>97</v>
      </c>
      <c r="CR82" s="14">
        <v>101</v>
      </c>
      <c r="CS82" s="14">
        <v>84</v>
      </c>
      <c r="CT82" s="14">
        <v>84</v>
      </c>
      <c r="CU82" s="14">
        <v>98</v>
      </c>
      <c r="CV82" s="14">
        <v>93</v>
      </c>
      <c r="CW82" s="14">
        <v>107</v>
      </c>
      <c r="CX82" s="14">
        <v>111</v>
      </c>
      <c r="CY82" s="14">
        <v>102</v>
      </c>
      <c r="CZ82" s="14">
        <v>113</v>
      </c>
      <c r="DA82" s="14">
        <v>123</v>
      </c>
      <c r="DB82" s="14">
        <v>107</v>
      </c>
      <c r="DC82" s="14">
        <v>129</v>
      </c>
      <c r="DD82" s="14">
        <v>126</v>
      </c>
      <c r="DE82" s="14">
        <v>119</v>
      </c>
      <c r="DF82" s="14">
        <v>102</v>
      </c>
      <c r="DG82" s="14">
        <v>151</v>
      </c>
      <c r="DH82" s="14">
        <v>140</v>
      </c>
      <c r="DI82" s="14">
        <v>144</v>
      </c>
      <c r="DJ82" s="14">
        <v>135</v>
      </c>
      <c r="DK82" s="14">
        <v>150</v>
      </c>
      <c r="DL82" s="14">
        <v>688</v>
      </c>
      <c r="DM82" s="14">
        <v>566</v>
      </c>
      <c r="DN82" s="14">
        <v>529</v>
      </c>
      <c r="DO82" s="14">
        <v>551</v>
      </c>
      <c r="DP82" s="14">
        <v>534</v>
      </c>
      <c r="DQ82" s="14">
        <v>425</v>
      </c>
      <c r="DR82" s="14">
        <v>325</v>
      </c>
      <c r="DS82" s="14">
        <v>289</v>
      </c>
      <c r="DT82" s="14">
        <v>191</v>
      </c>
      <c r="DU82" s="14">
        <v>180</v>
      </c>
      <c r="DV82" s="14">
        <v>113</v>
      </c>
      <c r="DW82" s="14">
        <v>85</v>
      </c>
      <c r="DX82" s="14">
        <v>61</v>
      </c>
      <c r="DY82" s="14">
        <v>16</v>
      </c>
      <c r="DZ82" s="14">
        <v>6</v>
      </c>
      <c r="EA82" s="14">
        <v>1</v>
      </c>
      <c r="EB82">
        <v>655</v>
      </c>
      <c r="EC82">
        <v>170</v>
      </c>
      <c r="ED82">
        <v>23</v>
      </c>
      <c r="EE82">
        <v>557</v>
      </c>
      <c r="EF82">
        <v>4170</v>
      </c>
      <c r="EG82">
        <v>749</v>
      </c>
    </row>
    <row r="83" spans="1:137" ht="12.75">
      <c r="A83" t="s">
        <v>246</v>
      </c>
      <c r="B83" s="12">
        <v>4</v>
      </c>
      <c r="C83">
        <v>9174</v>
      </c>
      <c r="D83">
        <v>112</v>
      </c>
      <c r="E83">
        <v>127</v>
      </c>
      <c r="F83">
        <v>105</v>
      </c>
      <c r="G83">
        <v>123</v>
      </c>
      <c r="H83">
        <v>135</v>
      </c>
      <c r="I83">
        <v>106</v>
      </c>
      <c r="J83">
        <v>124</v>
      </c>
      <c r="K83">
        <v>119</v>
      </c>
      <c r="L83">
        <v>133</v>
      </c>
      <c r="M83">
        <v>126</v>
      </c>
      <c r="N83">
        <v>129</v>
      </c>
      <c r="O83">
        <v>120</v>
      </c>
      <c r="P83">
        <v>121</v>
      </c>
      <c r="Q83">
        <v>124</v>
      </c>
      <c r="R83">
        <v>154</v>
      </c>
      <c r="S83">
        <v>147</v>
      </c>
      <c r="T83">
        <v>175</v>
      </c>
      <c r="U83">
        <v>153</v>
      </c>
      <c r="V83">
        <v>171</v>
      </c>
      <c r="W83">
        <v>126</v>
      </c>
      <c r="X83">
        <v>172</v>
      </c>
      <c r="Y83">
        <v>173</v>
      </c>
      <c r="Z83">
        <v>179</v>
      </c>
      <c r="AA83">
        <v>186</v>
      </c>
      <c r="AB83">
        <v>173</v>
      </c>
      <c r="AC83">
        <v>878</v>
      </c>
      <c r="AD83">
        <v>735</v>
      </c>
      <c r="AE83">
        <v>692</v>
      </c>
      <c r="AF83">
        <v>700</v>
      </c>
      <c r="AG83">
        <v>618</v>
      </c>
      <c r="AH83">
        <v>504</v>
      </c>
      <c r="AI83">
        <v>388</v>
      </c>
      <c r="AJ83">
        <v>325</v>
      </c>
      <c r="AK83">
        <v>240</v>
      </c>
      <c r="AL83">
        <v>213</v>
      </c>
      <c r="AM83">
        <v>146</v>
      </c>
      <c r="AN83">
        <v>105</v>
      </c>
      <c r="AO83">
        <v>77</v>
      </c>
      <c r="AP83">
        <v>31</v>
      </c>
      <c r="AQ83">
        <v>9</v>
      </c>
      <c r="AR83">
        <v>0</v>
      </c>
      <c r="AS83" s="13">
        <v>4231</v>
      </c>
      <c r="AT83" s="13">
        <v>56</v>
      </c>
      <c r="AU83" s="13">
        <v>69</v>
      </c>
      <c r="AV83" s="13">
        <v>47</v>
      </c>
      <c r="AW83" s="13">
        <v>69</v>
      </c>
      <c r="AX83" s="13">
        <v>62</v>
      </c>
      <c r="AY83" s="13">
        <v>55</v>
      </c>
      <c r="AZ83" s="13">
        <v>68</v>
      </c>
      <c r="BA83" s="13">
        <v>62</v>
      </c>
      <c r="BB83" s="13">
        <v>71</v>
      </c>
      <c r="BC83" s="13">
        <v>68</v>
      </c>
      <c r="BD83" s="13">
        <v>72</v>
      </c>
      <c r="BE83" s="13">
        <v>57</v>
      </c>
      <c r="BF83" s="13">
        <v>61</v>
      </c>
      <c r="BG83" s="13">
        <v>54</v>
      </c>
      <c r="BH83" s="13">
        <v>86</v>
      </c>
      <c r="BI83" s="13">
        <v>75</v>
      </c>
      <c r="BJ83" s="13">
        <v>92</v>
      </c>
      <c r="BK83" s="13">
        <v>83</v>
      </c>
      <c r="BL83" s="13">
        <v>83</v>
      </c>
      <c r="BM83" s="13">
        <v>70</v>
      </c>
      <c r="BN83" s="13">
        <v>91</v>
      </c>
      <c r="BO83" s="13">
        <v>81</v>
      </c>
      <c r="BP83" s="13">
        <v>81</v>
      </c>
      <c r="BQ83" s="13">
        <v>76</v>
      </c>
      <c r="BR83" s="13">
        <v>78</v>
      </c>
      <c r="BS83" s="13">
        <v>426</v>
      </c>
      <c r="BT83" s="13">
        <v>342</v>
      </c>
      <c r="BU83" s="13">
        <v>316</v>
      </c>
      <c r="BV83" s="13">
        <v>315</v>
      </c>
      <c r="BW83" s="13">
        <v>280</v>
      </c>
      <c r="BX83" s="13">
        <v>219</v>
      </c>
      <c r="BY83" s="13">
        <v>159</v>
      </c>
      <c r="BZ83" s="13">
        <v>120</v>
      </c>
      <c r="CA83" s="13">
        <v>96</v>
      </c>
      <c r="CB83" s="13">
        <v>74</v>
      </c>
      <c r="CC83" s="13">
        <v>51</v>
      </c>
      <c r="CD83" s="13">
        <v>29</v>
      </c>
      <c r="CE83" s="13">
        <v>23</v>
      </c>
      <c r="CF83" s="13">
        <v>10</v>
      </c>
      <c r="CG83" s="13">
        <v>3</v>
      </c>
      <c r="CH83" s="13">
        <v>0</v>
      </c>
      <c r="CI83">
        <v>286</v>
      </c>
      <c r="CJ83">
        <v>66</v>
      </c>
      <c r="CK83">
        <v>14</v>
      </c>
      <c r="CL83" s="14">
        <v>4943</v>
      </c>
      <c r="CM83" s="14">
        <v>56</v>
      </c>
      <c r="CN83" s="14">
        <v>58</v>
      </c>
      <c r="CO83" s="14">
        <v>58</v>
      </c>
      <c r="CP83" s="14">
        <v>54</v>
      </c>
      <c r="CQ83" s="14">
        <v>73</v>
      </c>
      <c r="CR83" s="14">
        <v>51</v>
      </c>
      <c r="CS83" s="14">
        <v>56</v>
      </c>
      <c r="CT83" s="14">
        <v>56</v>
      </c>
      <c r="CU83" s="14">
        <v>62</v>
      </c>
      <c r="CV83" s="14">
        <v>58</v>
      </c>
      <c r="CW83" s="14">
        <v>57</v>
      </c>
      <c r="CX83" s="14">
        <v>62</v>
      </c>
      <c r="CY83" s="14">
        <v>59</v>
      </c>
      <c r="CZ83" s="14">
        <v>70</v>
      </c>
      <c r="DA83" s="14">
        <v>68</v>
      </c>
      <c r="DB83" s="14">
        <v>72</v>
      </c>
      <c r="DC83" s="14">
        <v>83</v>
      </c>
      <c r="DD83" s="14">
        <v>70</v>
      </c>
      <c r="DE83" s="14">
        <v>87</v>
      </c>
      <c r="DF83" s="14">
        <v>56</v>
      </c>
      <c r="DG83" s="14">
        <v>81</v>
      </c>
      <c r="DH83" s="14">
        <v>92</v>
      </c>
      <c r="DI83" s="14">
        <v>98</v>
      </c>
      <c r="DJ83" s="14">
        <v>110</v>
      </c>
      <c r="DK83" s="14">
        <v>95</v>
      </c>
      <c r="DL83" s="14">
        <v>453</v>
      </c>
      <c r="DM83" s="14">
        <v>392</v>
      </c>
      <c r="DN83" s="14">
        <v>376</v>
      </c>
      <c r="DO83" s="14">
        <v>385</v>
      </c>
      <c r="DP83" s="14">
        <v>338</v>
      </c>
      <c r="DQ83" s="14">
        <v>285</v>
      </c>
      <c r="DR83" s="14">
        <v>229</v>
      </c>
      <c r="DS83" s="14">
        <v>205</v>
      </c>
      <c r="DT83" s="14">
        <v>145</v>
      </c>
      <c r="DU83" s="14">
        <v>139</v>
      </c>
      <c r="DV83" s="14">
        <v>95</v>
      </c>
      <c r="DW83" s="14">
        <v>76</v>
      </c>
      <c r="DX83" s="14">
        <v>54</v>
      </c>
      <c r="DY83" s="14">
        <v>21</v>
      </c>
      <c r="DZ83" s="14">
        <v>6</v>
      </c>
      <c r="EA83" s="14">
        <v>0</v>
      </c>
      <c r="EB83">
        <v>536</v>
      </c>
      <c r="EC83">
        <v>157</v>
      </c>
      <c r="ED83">
        <v>27</v>
      </c>
      <c r="EE83">
        <v>316</v>
      </c>
      <c r="EF83">
        <v>2788</v>
      </c>
      <c r="EG83">
        <v>514</v>
      </c>
    </row>
    <row r="84" spans="1:137" ht="12.75">
      <c r="A84" t="s">
        <v>247</v>
      </c>
      <c r="B84" s="12">
        <v>2</v>
      </c>
      <c r="C84">
        <v>19117</v>
      </c>
      <c r="D84">
        <v>238</v>
      </c>
      <c r="E84">
        <v>258</v>
      </c>
      <c r="F84">
        <v>264</v>
      </c>
      <c r="G84">
        <v>257</v>
      </c>
      <c r="H84">
        <v>241</v>
      </c>
      <c r="I84">
        <v>231</v>
      </c>
      <c r="J84">
        <v>224</v>
      </c>
      <c r="K84">
        <v>227</v>
      </c>
      <c r="L84">
        <v>232</v>
      </c>
      <c r="M84">
        <v>273</v>
      </c>
      <c r="N84">
        <v>289</v>
      </c>
      <c r="O84">
        <v>250</v>
      </c>
      <c r="P84">
        <v>246</v>
      </c>
      <c r="Q84">
        <v>262</v>
      </c>
      <c r="R84">
        <v>302</v>
      </c>
      <c r="S84">
        <v>330</v>
      </c>
      <c r="T84">
        <v>328</v>
      </c>
      <c r="U84">
        <v>303</v>
      </c>
      <c r="V84">
        <v>351</v>
      </c>
      <c r="W84">
        <v>314</v>
      </c>
      <c r="X84">
        <v>384</v>
      </c>
      <c r="Y84">
        <v>388</v>
      </c>
      <c r="Z84">
        <v>410</v>
      </c>
      <c r="AA84">
        <v>390</v>
      </c>
      <c r="AB84">
        <v>442</v>
      </c>
      <c r="AC84">
        <v>2042</v>
      </c>
      <c r="AD84">
        <v>1764</v>
      </c>
      <c r="AE84">
        <v>1444</v>
      </c>
      <c r="AF84">
        <v>1285</v>
      </c>
      <c r="AG84">
        <v>1237</v>
      </c>
      <c r="AH84">
        <v>1008</v>
      </c>
      <c r="AI84">
        <v>804</v>
      </c>
      <c r="AJ84">
        <v>713</v>
      </c>
      <c r="AK84">
        <v>538</v>
      </c>
      <c r="AL84">
        <v>373</v>
      </c>
      <c r="AM84">
        <v>239</v>
      </c>
      <c r="AN84">
        <v>122</v>
      </c>
      <c r="AO84">
        <v>77</v>
      </c>
      <c r="AP84">
        <v>27</v>
      </c>
      <c r="AQ84">
        <v>7</v>
      </c>
      <c r="AR84">
        <v>1</v>
      </c>
      <c r="AS84" s="13">
        <v>8933</v>
      </c>
      <c r="AT84" s="13">
        <v>116</v>
      </c>
      <c r="AU84" s="13">
        <v>126</v>
      </c>
      <c r="AV84" s="13">
        <v>146</v>
      </c>
      <c r="AW84" s="13">
        <v>140</v>
      </c>
      <c r="AX84" s="13">
        <v>136</v>
      </c>
      <c r="AY84" s="13">
        <v>117</v>
      </c>
      <c r="AZ84" s="13">
        <v>117</v>
      </c>
      <c r="BA84" s="13">
        <v>110</v>
      </c>
      <c r="BB84" s="13">
        <v>106</v>
      </c>
      <c r="BC84" s="13">
        <v>133</v>
      </c>
      <c r="BD84" s="13">
        <v>153</v>
      </c>
      <c r="BE84" s="13">
        <v>126</v>
      </c>
      <c r="BF84" s="13">
        <v>116</v>
      </c>
      <c r="BG84" s="13">
        <v>149</v>
      </c>
      <c r="BH84" s="13">
        <v>163</v>
      </c>
      <c r="BI84" s="13">
        <v>167</v>
      </c>
      <c r="BJ84" s="13">
        <v>180</v>
      </c>
      <c r="BK84" s="13">
        <v>147</v>
      </c>
      <c r="BL84" s="13">
        <v>175</v>
      </c>
      <c r="BM84" s="13">
        <v>160</v>
      </c>
      <c r="BN84" s="13">
        <v>201</v>
      </c>
      <c r="BO84" s="13">
        <v>167</v>
      </c>
      <c r="BP84" s="13">
        <v>203</v>
      </c>
      <c r="BQ84" s="13">
        <v>175</v>
      </c>
      <c r="BR84" s="13">
        <v>194</v>
      </c>
      <c r="BS84" s="13">
        <v>980</v>
      </c>
      <c r="BT84" s="13">
        <v>807</v>
      </c>
      <c r="BU84" s="13">
        <v>665</v>
      </c>
      <c r="BV84" s="13">
        <v>573</v>
      </c>
      <c r="BW84" s="13">
        <v>539</v>
      </c>
      <c r="BX84" s="13">
        <v>452</v>
      </c>
      <c r="BY84" s="13">
        <v>353</v>
      </c>
      <c r="BZ84" s="13">
        <v>298</v>
      </c>
      <c r="CA84" s="13">
        <v>222</v>
      </c>
      <c r="CB84" s="13">
        <v>149</v>
      </c>
      <c r="CC84" s="13">
        <v>105</v>
      </c>
      <c r="CD84" s="13">
        <v>42</v>
      </c>
      <c r="CE84" s="13">
        <v>19</v>
      </c>
      <c r="CF84" s="13">
        <v>8</v>
      </c>
      <c r="CG84" s="13">
        <v>2</v>
      </c>
      <c r="CH84" s="13">
        <v>0</v>
      </c>
      <c r="CI84">
        <v>546</v>
      </c>
      <c r="CJ84">
        <v>71</v>
      </c>
      <c r="CK84">
        <v>10</v>
      </c>
      <c r="CL84" s="14">
        <v>10184</v>
      </c>
      <c r="CM84" s="14">
        <v>123</v>
      </c>
      <c r="CN84" s="14">
        <v>132</v>
      </c>
      <c r="CO84" s="14">
        <v>119</v>
      </c>
      <c r="CP84" s="14">
        <v>117</v>
      </c>
      <c r="CQ84" s="14">
        <v>105</v>
      </c>
      <c r="CR84" s="14">
        <v>114</v>
      </c>
      <c r="CS84" s="14">
        <v>107</v>
      </c>
      <c r="CT84" s="14">
        <v>117</v>
      </c>
      <c r="CU84" s="14">
        <v>126</v>
      </c>
      <c r="CV84" s="14">
        <v>139</v>
      </c>
      <c r="CW84" s="14">
        <v>136</v>
      </c>
      <c r="CX84" s="14">
        <v>124</v>
      </c>
      <c r="CY84" s="14">
        <v>130</v>
      </c>
      <c r="CZ84" s="14">
        <v>113</v>
      </c>
      <c r="DA84" s="14">
        <v>138</v>
      </c>
      <c r="DB84" s="14">
        <v>163</v>
      </c>
      <c r="DC84" s="14">
        <v>148</v>
      </c>
      <c r="DD84" s="14">
        <v>156</v>
      </c>
      <c r="DE84" s="14">
        <v>176</v>
      </c>
      <c r="DF84" s="14">
        <v>154</v>
      </c>
      <c r="DG84" s="14">
        <v>183</v>
      </c>
      <c r="DH84" s="14">
        <v>222</v>
      </c>
      <c r="DI84" s="14">
        <v>207</v>
      </c>
      <c r="DJ84" s="14">
        <v>215</v>
      </c>
      <c r="DK84" s="14">
        <v>249</v>
      </c>
      <c r="DL84" s="14">
        <v>1061</v>
      </c>
      <c r="DM84" s="14">
        <v>957</v>
      </c>
      <c r="DN84" s="14">
        <v>779</v>
      </c>
      <c r="DO84" s="14">
        <v>712</v>
      </c>
      <c r="DP84" s="14">
        <v>698</v>
      </c>
      <c r="DQ84" s="14">
        <v>557</v>
      </c>
      <c r="DR84" s="14">
        <v>452</v>
      </c>
      <c r="DS84" s="14">
        <v>415</v>
      </c>
      <c r="DT84" s="14">
        <v>316</v>
      </c>
      <c r="DU84" s="14">
        <v>224</v>
      </c>
      <c r="DV84" s="14">
        <v>134</v>
      </c>
      <c r="DW84" s="14">
        <v>80</v>
      </c>
      <c r="DX84" s="14">
        <v>58</v>
      </c>
      <c r="DY84" s="14">
        <v>19</v>
      </c>
      <c r="DZ84" s="14">
        <v>5</v>
      </c>
      <c r="EA84" s="14">
        <v>1</v>
      </c>
      <c r="EB84">
        <v>838</v>
      </c>
      <c r="EC84">
        <v>163</v>
      </c>
      <c r="ED84">
        <v>25</v>
      </c>
      <c r="EE84">
        <v>642</v>
      </c>
      <c r="EF84">
        <v>6082</v>
      </c>
      <c r="EG84">
        <v>1008</v>
      </c>
    </row>
    <row r="85" spans="1:137" ht="12.75">
      <c r="A85" t="s">
        <v>248</v>
      </c>
      <c r="B85" s="12">
        <v>4</v>
      </c>
      <c r="C85">
        <v>32204</v>
      </c>
      <c r="D85">
        <v>370</v>
      </c>
      <c r="E85">
        <v>335</v>
      </c>
      <c r="F85">
        <v>360</v>
      </c>
      <c r="G85">
        <v>391</v>
      </c>
      <c r="H85">
        <v>394</v>
      </c>
      <c r="I85">
        <v>429</v>
      </c>
      <c r="J85">
        <v>359</v>
      </c>
      <c r="K85">
        <v>366</v>
      </c>
      <c r="L85">
        <v>394</v>
      </c>
      <c r="M85">
        <v>380</v>
      </c>
      <c r="N85">
        <v>475</v>
      </c>
      <c r="O85">
        <v>422</v>
      </c>
      <c r="P85">
        <v>498</v>
      </c>
      <c r="Q85">
        <v>452</v>
      </c>
      <c r="R85">
        <v>509</v>
      </c>
      <c r="S85">
        <v>573</v>
      </c>
      <c r="T85">
        <v>521</v>
      </c>
      <c r="U85">
        <v>568</v>
      </c>
      <c r="V85">
        <v>599</v>
      </c>
      <c r="W85">
        <v>508</v>
      </c>
      <c r="X85">
        <v>577</v>
      </c>
      <c r="Y85">
        <v>622</v>
      </c>
      <c r="Z85">
        <v>725</v>
      </c>
      <c r="AA85">
        <v>670</v>
      </c>
      <c r="AB85">
        <v>676</v>
      </c>
      <c r="AC85">
        <v>3282</v>
      </c>
      <c r="AD85">
        <v>2686</v>
      </c>
      <c r="AE85">
        <v>2341</v>
      </c>
      <c r="AF85">
        <v>2371</v>
      </c>
      <c r="AG85">
        <v>2213</v>
      </c>
      <c r="AH85">
        <v>1867</v>
      </c>
      <c r="AI85">
        <v>1519</v>
      </c>
      <c r="AJ85">
        <v>1253</v>
      </c>
      <c r="AK85">
        <v>765</v>
      </c>
      <c r="AL85">
        <v>675</v>
      </c>
      <c r="AM85">
        <v>426</v>
      </c>
      <c r="AN85">
        <v>359</v>
      </c>
      <c r="AO85">
        <v>191</v>
      </c>
      <c r="AP85">
        <v>65</v>
      </c>
      <c r="AQ85">
        <v>11</v>
      </c>
      <c r="AR85">
        <v>3</v>
      </c>
      <c r="AS85" s="13">
        <v>14851</v>
      </c>
      <c r="AT85" s="13">
        <v>196</v>
      </c>
      <c r="AU85" s="13">
        <v>170</v>
      </c>
      <c r="AV85" s="13">
        <v>183</v>
      </c>
      <c r="AW85" s="13">
        <v>201</v>
      </c>
      <c r="AX85" s="13">
        <v>229</v>
      </c>
      <c r="AY85" s="13">
        <v>204</v>
      </c>
      <c r="AZ85" s="13">
        <v>191</v>
      </c>
      <c r="BA85" s="13">
        <v>201</v>
      </c>
      <c r="BB85" s="13">
        <v>216</v>
      </c>
      <c r="BC85" s="13">
        <v>189</v>
      </c>
      <c r="BD85" s="13">
        <v>262</v>
      </c>
      <c r="BE85" s="13">
        <v>213</v>
      </c>
      <c r="BF85" s="13">
        <v>267</v>
      </c>
      <c r="BG85" s="13">
        <v>236</v>
      </c>
      <c r="BH85" s="13">
        <v>267</v>
      </c>
      <c r="BI85" s="13">
        <v>305</v>
      </c>
      <c r="BJ85" s="13">
        <v>259</v>
      </c>
      <c r="BK85" s="13">
        <v>277</v>
      </c>
      <c r="BL85" s="13">
        <v>301</v>
      </c>
      <c r="BM85" s="13">
        <v>236</v>
      </c>
      <c r="BN85" s="13">
        <v>295</v>
      </c>
      <c r="BO85" s="13">
        <v>278</v>
      </c>
      <c r="BP85" s="13">
        <v>342</v>
      </c>
      <c r="BQ85" s="13">
        <v>326</v>
      </c>
      <c r="BR85" s="13">
        <v>319</v>
      </c>
      <c r="BS85" s="13">
        <v>1584</v>
      </c>
      <c r="BT85" s="13">
        <v>1236</v>
      </c>
      <c r="BU85" s="13">
        <v>1025</v>
      </c>
      <c r="BV85" s="13">
        <v>1054</v>
      </c>
      <c r="BW85" s="13">
        <v>915</v>
      </c>
      <c r="BX85" s="13">
        <v>795</v>
      </c>
      <c r="BY85" s="13">
        <v>641</v>
      </c>
      <c r="BZ85" s="13">
        <v>526</v>
      </c>
      <c r="CA85" s="13">
        <v>313</v>
      </c>
      <c r="CB85" s="13">
        <v>253</v>
      </c>
      <c r="CC85" s="13">
        <v>153</v>
      </c>
      <c r="CD85" s="13">
        <v>105</v>
      </c>
      <c r="CE85" s="13">
        <v>65</v>
      </c>
      <c r="CF85" s="13">
        <v>20</v>
      </c>
      <c r="CG85" s="13">
        <v>2</v>
      </c>
      <c r="CH85" s="13">
        <v>0</v>
      </c>
      <c r="CI85">
        <v>911</v>
      </c>
      <c r="CJ85">
        <v>191</v>
      </c>
      <c r="CK85">
        <v>22</v>
      </c>
      <c r="CL85" s="14">
        <v>17353</v>
      </c>
      <c r="CM85" s="14">
        <v>175</v>
      </c>
      <c r="CN85" s="14">
        <v>165</v>
      </c>
      <c r="CO85" s="14">
        <v>177</v>
      </c>
      <c r="CP85" s="14">
        <v>190</v>
      </c>
      <c r="CQ85" s="14">
        <v>165</v>
      </c>
      <c r="CR85" s="14">
        <v>225</v>
      </c>
      <c r="CS85" s="14">
        <v>168</v>
      </c>
      <c r="CT85" s="14">
        <v>165</v>
      </c>
      <c r="CU85" s="14">
        <v>178</v>
      </c>
      <c r="CV85" s="14">
        <v>190</v>
      </c>
      <c r="CW85" s="14">
        <v>212</v>
      </c>
      <c r="CX85" s="14">
        <v>209</v>
      </c>
      <c r="CY85" s="14">
        <v>231</v>
      </c>
      <c r="CZ85" s="14">
        <v>215</v>
      </c>
      <c r="DA85" s="14">
        <v>241</v>
      </c>
      <c r="DB85" s="14">
        <v>268</v>
      </c>
      <c r="DC85" s="14">
        <v>262</v>
      </c>
      <c r="DD85" s="14">
        <v>291</v>
      </c>
      <c r="DE85" s="14">
        <v>299</v>
      </c>
      <c r="DF85" s="14">
        <v>272</v>
      </c>
      <c r="DG85" s="14">
        <v>282</v>
      </c>
      <c r="DH85" s="14">
        <v>344</v>
      </c>
      <c r="DI85" s="14">
        <v>383</v>
      </c>
      <c r="DJ85" s="14">
        <v>344</v>
      </c>
      <c r="DK85" s="14">
        <v>357</v>
      </c>
      <c r="DL85" s="14">
        <v>1698</v>
      </c>
      <c r="DM85" s="14">
        <v>1450</v>
      </c>
      <c r="DN85" s="14">
        <v>1316</v>
      </c>
      <c r="DO85" s="14">
        <v>1316</v>
      </c>
      <c r="DP85" s="14">
        <v>1299</v>
      </c>
      <c r="DQ85" s="14">
        <v>1072</v>
      </c>
      <c r="DR85" s="14">
        <v>878</v>
      </c>
      <c r="DS85" s="14">
        <v>727</v>
      </c>
      <c r="DT85" s="14">
        <v>452</v>
      </c>
      <c r="DU85" s="14">
        <v>422</v>
      </c>
      <c r="DV85" s="14">
        <v>273</v>
      </c>
      <c r="DW85" s="14">
        <v>254</v>
      </c>
      <c r="DX85" s="14">
        <v>127</v>
      </c>
      <c r="DY85" s="14">
        <v>45</v>
      </c>
      <c r="DZ85" s="14">
        <v>9</v>
      </c>
      <c r="EA85" s="14">
        <v>3</v>
      </c>
      <c r="EB85">
        <v>1585</v>
      </c>
      <c r="EC85">
        <v>438</v>
      </c>
      <c r="ED85">
        <v>57</v>
      </c>
      <c r="EE85">
        <v>1109</v>
      </c>
      <c r="EF85">
        <v>10182</v>
      </c>
      <c r="EG85">
        <v>1950</v>
      </c>
    </row>
    <row r="86" spans="1:137" ht="12.75">
      <c r="A86" t="s">
        <v>249</v>
      </c>
      <c r="B86" s="12">
        <v>3</v>
      </c>
      <c r="C86">
        <v>6988</v>
      </c>
      <c r="D86">
        <v>49</v>
      </c>
      <c r="E86">
        <v>53</v>
      </c>
      <c r="F86">
        <v>63</v>
      </c>
      <c r="G86">
        <v>57</v>
      </c>
      <c r="H86">
        <v>57</v>
      </c>
      <c r="I86">
        <v>60</v>
      </c>
      <c r="J86">
        <v>71</v>
      </c>
      <c r="K86">
        <v>63</v>
      </c>
      <c r="L86">
        <v>57</v>
      </c>
      <c r="M86">
        <v>66</v>
      </c>
      <c r="N86">
        <v>81</v>
      </c>
      <c r="O86">
        <v>72</v>
      </c>
      <c r="P86">
        <v>75</v>
      </c>
      <c r="Q86">
        <v>95</v>
      </c>
      <c r="R86">
        <v>84</v>
      </c>
      <c r="S86">
        <v>118</v>
      </c>
      <c r="T86">
        <v>100</v>
      </c>
      <c r="U86">
        <v>105</v>
      </c>
      <c r="V86">
        <v>123</v>
      </c>
      <c r="W86">
        <v>100</v>
      </c>
      <c r="X86">
        <v>129</v>
      </c>
      <c r="Y86">
        <v>142</v>
      </c>
      <c r="Z86">
        <v>145</v>
      </c>
      <c r="AA86">
        <v>146</v>
      </c>
      <c r="AB86">
        <v>144</v>
      </c>
      <c r="AC86">
        <v>673</v>
      </c>
      <c r="AD86">
        <v>490</v>
      </c>
      <c r="AE86">
        <v>461</v>
      </c>
      <c r="AF86">
        <v>487</v>
      </c>
      <c r="AG86">
        <v>487</v>
      </c>
      <c r="AH86">
        <v>451</v>
      </c>
      <c r="AI86">
        <v>406</v>
      </c>
      <c r="AJ86">
        <v>329</v>
      </c>
      <c r="AK86">
        <v>230</v>
      </c>
      <c r="AL86">
        <v>251</v>
      </c>
      <c r="AM86">
        <v>162</v>
      </c>
      <c r="AN86">
        <v>158</v>
      </c>
      <c r="AO86">
        <v>86</v>
      </c>
      <c r="AP86">
        <v>43</v>
      </c>
      <c r="AQ86">
        <v>17</v>
      </c>
      <c r="AR86">
        <v>3</v>
      </c>
      <c r="AS86" s="13">
        <v>3038</v>
      </c>
      <c r="AT86" s="13">
        <v>24</v>
      </c>
      <c r="AU86" s="13">
        <v>27</v>
      </c>
      <c r="AV86" s="13">
        <v>30</v>
      </c>
      <c r="AW86" s="13">
        <v>27</v>
      </c>
      <c r="AX86" s="13">
        <v>31</v>
      </c>
      <c r="AY86" s="13">
        <v>25</v>
      </c>
      <c r="AZ86" s="13">
        <v>31</v>
      </c>
      <c r="BA86" s="13">
        <v>26</v>
      </c>
      <c r="BB86" s="13">
        <v>25</v>
      </c>
      <c r="BC86" s="13">
        <v>31</v>
      </c>
      <c r="BD86" s="13">
        <v>42</v>
      </c>
      <c r="BE86" s="13">
        <v>32</v>
      </c>
      <c r="BF86" s="13">
        <v>40</v>
      </c>
      <c r="BG86" s="13">
        <v>59</v>
      </c>
      <c r="BH86" s="13">
        <v>49</v>
      </c>
      <c r="BI86" s="13">
        <v>68</v>
      </c>
      <c r="BJ86" s="13">
        <v>49</v>
      </c>
      <c r="BK86" s="13">
        <v>53</v>
      </c>
      <c r="BL86" s="13">
        <v>61</v>
      </c>
      <c r="BM86" s="13">
        <v>53</v>
      </c>
      <c r="BN86" s="13">
        <v>49</v>
      </c>
      <c r="BO86" s="13">
        <v>68</v>
      </c>
      <c r="BP86" s="13">
        <v>59</v>
      </c>
      <c r="BQ86" s="13">
        <v>73</v>
      </c>
      <c r="BR86" s="13">
        <v>68</v>
      </c>
      <c r="BS86" s="13">
        <v>324</v>
      </c>
      <c r="BT86" s="13">
        <v>230</v>
      </c>
      <c r="BU86" s="13">
        <v>189</v>
      </c>
      <c r="BV86" s="13">
        <v>206</v>
      </c>
      <c r="BW86" s="13">
        <v>215</v>
      </c>
      <c r="BX86" s="13">
        <v>196</v>
      </c>
      <c r="BY86" s="13">
        <v>153</v>
      </c>
      <c r="BZ86" s="13">
        <v>126</v>
      </c>
      <c r="CA86" s="13">
        <v>76</v>
      </c>
      <c r="CB86" s="13">
        <v>87</v>
      </c>
      <c r="CC86" s="13">
        <v>52</v>
      </c>
      <c r="CD86" s="13">
        <v>43</v>
      </c>
      <c r="CE86" s="13">
        <v>21</v>
      </c>
      <c r="CF86" s="13">
        <v>10</v>
      </c>
      <c r="CG86" s="13">
        <v>7</v>
      </c>
      <c r="CH86" s="13">
        <v>2</v>
      </c>
      <c r="CI86">
        <v>299</v>
      </c>
      <c r="CJ86">
        <v>83</v>
      </c>
      <c r="CK86">
        <v>20</v>
      </c>
      <c r="CL86" s="14">
        <v>3950</v>
      </c>
      <c r="CM86" s="14">
        <v>25</v>
      </c>
      <c r="CN86" s="14">
        <v>26</v>
      </c>
      <c r="CO86" s="14">
        <v>33</v>
      </c>
      <c r="CP86" s="14">
        <v>30</v>
      </c>
      <c r="CQ86" s="14">
        <v>26</v>
      </c>
      <c r="CR86" s="14">
        <v>35</v>
      </c>
      <c r="CS86" s="14">
        <v>40</v>
      </c>
      <c r="CT86" s="14">
        <v>37</v>
      </c>
      <c r="CU86" s="14">
        <v>32</v>
      </c>
      <c r="CV86" s="14">
        <v>34</v>
      </c>
      <c r="CW86" s="14">
        <v>40</v>
      </c>
      <c r="CX86" s="14">
        <v>40</v>
      </c>
      <c r="CY86" s="14">
        <v>35</v>
      </c>
      <c r="CZ86" s="14">
        <v>35</v>
      </c>
      <c r="DA86" s="14">
        <v>35</v>
      </c>
      <c r="DB86" s="14">
        <v>50</v>
      </c>
      <c r="DC86" s="14">
        <v>51</v>
      </c>
      <c r="DD86" s="14">
        <v>52</v>
      </c>
      <c r="DE86" s="14">
        <v>61</v>
      </c>
      <c r="DF86" s="14">
        <v>47</v>
      </c>
      <c r="DG86" s="14">
        <v>80</v>
      </c>
      <c r="DH86" s="14">
        <v>74</v>
      </c>
      <c r="DI86" s="14">
        <v>85</v>
      </c>
      <c r="DJ86" s="14">
        <v>73</v>
      </c>
      <c r="DK86" s="14">
        <v>76</v>
      </c>
      <c r="DL86" s="14">
        <v>350</v>
      </c>
      <c r="DM86" s="14">
        <v>260</v>
      </c>
      <c r="DN86" s="14">
        <v>272</v>
      </c>
      <c r="DO86" s="14">
        <v>281</v>
      </c>
      <c r="DP86" s="14">
        <v>272</v>
      </c>
      <c r="DQ86" s="14">
        <v>255</v>
      </c>
      <c r="DR86" s="14">
        <v>253</v>
      </c>
      <c r="DS86" s="14">
        <v>203</v>
      </c>
      <c r="DT86" s="14">
        <v>154</v>
      </c>
      <c r="DU86" s="14">
        <v>163</v>
      </c>
      <c r="DV86" s="14">
        <v>110</v>
      </c>
      <c r="DW86" s="14">
        <v>116</v>
      </c>
      <c r="DX86" s="14">
        <v>66</v>
      </c>
      <c r="DY86" s="14">
        <v>32</v>
      </c>
      <c r="DZ86" s="14">
        <v>9</v>
      </c>
      <c r="EA86" s="14">
        <v>1</v>
      </c>
      <c r="EB86">
        <v>651</v>
      </c>
      <c r="EC86">
        <v>224</v>
      </c>
      <c r="ED86">
        <v>43</v>
      </c>
      <c r="EE86">
        <v>185</v>
      </c>
      <c r="EF86">
        <v>2083</v>
      </c>
      <c r="EG86">
        <v>508</v>
      </c>
    </row>
    <row r="87" spans="1:137" ht="12.75">
      <c r="A87" t="s">
        <v>250</v>
      </c>
      <c r="B87" s="12">
        <v>6</v>
      </c>
      <c r="C87">
        <v>28342</v>
      </c>
      <c r="D87">
        <v>541</v>
      </c>
      <c r="E87">
        <v>396</v>
      </c>
      <c r="F87">
        <v>403</v>
      </c>
      <c r="G87">
        <v>391</v>
      </c>
      <c r="H87">
        <v>427</v>
      </c>
      <c r="I87">
        <v>467</v>
      </c>
      <c r="J87">
        <v>452</v>
      </c>
      <c r="K87">
        <v>432</v>
      </c>
      <c r="L87">
        <v>489</v>
      </c>
      <c r="M87">
        <v>531</v>
      </c>
      <c r="N87">
        <v>531</v>
      </c>
      <c r="O87">
        <v>508</v>
      </c>
      <c r="P87">
        <v>580</v>
      </c>
      <c r="Q87">
        <v>521</v>
      </c>
      <c r="R87">
        <v>503</v>
      </c>
      <c r="S87">
        <v>605</v>
      </c>
      <c r="T87">
        <v>575</v>
      </c>
      <c r="U87">
        <v>563</v>
      </c>
      <c r="V87">
        <v>545</v>
      </c>
      <c r="W87">
        <v>503</v>
      </c>
      <c r="X87">
        <v>549</v>
      </c>
      <c r="Y87">
        <v>624</v>
      </c>
      <c r="Z87">
        <v>606</v>
      </c>
      <c r="AA87">
        <v>569</v>
      </c>
      <c r="AB87">
        <v>561</v>
      </c>
      <c r="AC87">
        <v>2735</v>
      </c>
      <c r="AD87">
        <v>2379</v>
      </c>
      <c r="AE87">
        <v>2247</v>
      </c>
      <c r="AF87">
        <v>2119</v>
      </c>
      <c r="AG87">
        <v>1795</v>
      </c>
      <c r="AH87">
        <v>1329</v>
      </c>
      <c r="AI87">
        <v>954</v>
      </c>
      <c r="AJ87">
        <v>736</v>
      </c>
      <c r="AK87">
        <v>450</v>
      </c>
      <c r="AL87">
        <v>305</v>
      </c>
      <c r="AM87">
        <v>201</v>
      </c>
      <c r="AN87">
        <v>134</v>
      </c>
      <c r="AO87">
        <v>58</v>
      </c>
      <c r="AP87">
        <v>19</v>
      </c>
      <c r="AQ87">
        <v>9</v>
      </c>
      <c r="AR87">
        <v>2</v>
      </c>
      <c r="AS87" s="13">
        <v>13603</v>
      </c>
      <c r="AT87" s="13">
        <v>281</v>
      </c>
      <c r="AU87" s="13">
        <v>195</v>
      </c>
      <c r="AV87" s="13">
        <v>199</v>
      </c>
      <c r="AW87" s="13">
        <v>197</v>
      </c>
      <c r="AX87" s="13">
        <v>193</v>
      </c>
      <c r="AY87" s="13">
        <v>256</v>
      </c>
      <c r="AZ87" s="13">
        <v>226</v>
      </c>
      <c r="BA87" s="13">
        <v>225</v>
      </c>
      <c r="BB87" s="13">
        <v>247</v>
      </c>
      <c r="BC87" s="13">
        <v>285</v>
      </c>
      <c r="BD87" s="13">
        <v>294</v>
      </c>
      <c r="BE87" s="13">
        <v>268</v>
      </c>
      <c r="BF87" s="13">
        <v>307</v>
      </c>
      <c r="BG87" s="13">
        <v>268</v>
      </c>
      <c r="BH87" s="13">
        <v>247</v>
      </c>
      <c r="BI87" s="13">
        <v>304</v>
      </c>
      <c r="BJ87" s="13">
        <v>284</v>
      </c>
      <c r="BK87" s="13">
        <v>305</v>
      </c>
      <c r="BL87" s="13">
        <v>279</v>
      </c>
      <c r="BM87" s="13">
        <v>250</v>
      </c>
      <c r="BN87" s="13">
        <v>260</v>
      </c>
      <c r="BO87" s="13">
        <v>297</v>
      </c>
      <c r="BP87" s="13">
        <v>312</v>
      </c>
      <c r="BQ87" s="13">
        <v>276</v>
      </c>
      <c r="BR87" s="13">
        <v>263</v>
      </c>
      <c r="BS87" s="13">
        <v>1279</v>
      </c>
      <c r="BT87" s="13">
        <v>1086</v>
      </c>
      <c r="BU87" s="13">
        <v>1055</v>
      </c>
      <c r="BV87" s="13">
        <v>978</v>
      </c>
      <c r="BW87" s="13">
        <v>864</v>
      </c>
      <c r="BX87" s="13">
        <v>585</v>
      </c>
      <c r="BY87" s="13">
        <v>432</v>
      </c>
      <c r="BZ87" s="13">
        <v>341</v>
      </c>
      <c r="CA87" s="13">
        <v>205</v>
      </c>
      <c r="CB87" s="13">
        <v>122</v>
      </c>
      <c r="CC87" s="13">
        <v>72</v>
      </c>
      <c r="CD87" s="13">
        <v>39</v>
      </c>
      <c r="CE87" s="13">
        <v>17</v>
      </c>
      <c r="CF87" s="13">
        <v>10</v>
      </c>
      <c r="CG87" s="13">
        <v>2</v>
      </c>
      <c r="CH87" s="13">
        <v>0</v>
      </c>
      <c r="CI87">
        <v>466</v>
      </c>
      <c r="CJ87">
        <v>68</v>
      </c>
      <c r="CK87">
        <v>12</v>
      </c>
      <c r="CL87" s="14">
        <v>14739</v>
      </c>
      <c r="CM87" s="14">
        <v>260</v>
      </c>
      <c r="CN87" s="14">
        <v>202</v>
      </c>
      <c r="CO87" s="14">
        <v>204</v>
      </c>
      <c r="CP87" s="14">
        <v>195</v>
      </c>
      <c r="CQ87" s="14">
        <v>234</v>
      </c>
      <c r="CR87" s="14">
        <v>211</v>
      </c>
      <c r="CS87" s="14">
        <v>226</v>
      </c>
      <c r="CT87" s="14">
        <v>207</v>
      </c>
      <c r="CU87" s="14">
        <v>242</v>
      </c>
      <c r="CV87" s="14">
        <v>246</v>
      </c>
      <c r="CW87" s="14">
        <v>236</v>
      </c>
      <c r="CX87" s="14">
        <v>239</v>
      </c>
      <c r="CY87" s="14">
        <v>273</v>
      </c>
      <c r="CZ87" s="14">
        <v>253</v>
      </c>
      <c r="DA87" s="14">
        <v>256</v>
      </c>
      <c r="DB87" s="14">
        <v>301</v>
      </c>
      <c r="DC87" s="14">
        <v>291</v>
      </c>
      <c r="DD87" s="14">
        <v>258</v>
      </c>
      <c r="DE87" s="14">
        <v>266</v>
      </c>
      <c r="DF87" s="14">
        <v>253</v>
      </c>
      <c r="DG87" s="14">
        <v>289</v>
      </c>
      <c r="DH87" s="14">
        <v>328</v>
      </c>
      <c r="DI87" s="14">
        <v>293</v>
      </c>
      <c r="DJ87" s="14">
        <v>293</v>
      </c>
      <c r="DK87" s="14">
        <v>298</v>
      </c>
      <c r="DL87" s="14">
        <v>1456</v>
      </c>
      <c r="DM87" s="14">
        <v>1292</v>
      </c>
      <c r="DN87" s="14">
        <v>1191</v>
      </c>
      <c r="DO87" s="14">
        <v>1140</v>
      </c>
      <c r="DP87" s="14">
        <v>931</v>
      </c>
      <c r="DQ87" s="14">
        <v>744</v>
      </c>
      <c r="DR87" s="14">
        <v>522</v>
      </c>
      <c r="DS87" s="14">
        <v>394</v>
      </c>
      <c r="DT87" s="14">
        <v>245</v>
      </c>
      <c r="DU87" s="14">
        <v>183</v>
      </c>
      <c r="DV87" s="14">
        <v>129</v>
      </c>
      <c r="DW87" s="14">
        <v>96</v>
      </c>
      <c r="DX87" s="14">
        <v>42</v>
      </c>
      <c r="DY87" s="14">
        <v>8</v>
      </c>
      <c r="DZ87" s="14">
        <v>7</v>
      </c>
      <c r="EA87" s="14">
        <v>2</v>
      </c>
      <c r="EB87">
        <v>712</v>
      </c>
      <c r="EC87">
        <v>155</v>
      </c>
      <c r="ED87">
        <v>18</v>
      </c>
      <c r="EE87">
        <v>1257</v>
      </c>
      <c r="EF87">
        <v>8883</v>
      </c>
      <c r="EG87">
        <v>1266</v>
      </c>
    </row>
    <row r="88" spans="1:137" ht="12.75">
      <c r="A88" t="s">
        <v>251</v>
      </c>
      <c r="B88" s="12">
        <v>6</v>
      </c>
      <c r="C88">
        <v>8751</v>
      </c>
      <c r="D88">
        <v>130</v>
      </c>
      <c r="E88">
        <v>128</v>
      </c>
      <c r="F88">
        <v>132</v>
      </c>
      <c r="G88">
        <v>128</v>
      </c>
      <c r="H88">
        <v>112</v>
      </c>
      <c r="I88">
        <v>96</v>
      </c>
      <c r="J88">
        <v>99</v>
      </c>
      <c r="K88">
        <v>107</v>
      </c>
      <c r="L88">
        <v>108</v>
      </c>
      <c r="M88">
        <v>124</v>
      </c>
      <c r="N88">
        <v>119</v>
      </c>
      <c r="O88">
        <v>123</v>
      </c>
      <c r="P88">
        <v>102</v>
      </c>
      <c r="Q88">
        <v>124</v>
      </c>
      <c r="R88">
        <v>131</v>
      </c>
      <c r="S88">
        <v>125</v>
      </c>
      <c r="T88">
        <v>134</v>
      </c>
      <c r="U88">
        <v>124</v>
      </c>
      <c r="V88">
        <v>135</v>
      </c>
      <c r="W88">
        <v>132</v>
      </c>
      <c r="X88">
        <v>140</v>
      </c>
      <c r="Y88">
        <v>155</v>
      </c>
      <c r="Z88">
        <v>157</v>
      </c>
      <c r="AA88">
        <v>175</v>
      </c>
      <c r="AB88">
        <v>189</v>
      </c>
      <c r="AC88">
        <v>879</v>
      </c>
      <c r="AD88">
        <v>949</v>
      </c>
      <c r="AE88">
        <v>792</v>
      </c>
      <c r="AF88">
        <v>649</v>
      </c>
      <c r="AG88">
        <v>619</v>
      </c>
      <c r="AH88">
        <v>474</v>
      </c>
      <c r="AI88">
        <v>356</v>
      </c>
      <c r="AJ88">
        <v>280</v>
      </c>
      <c r="AK88">
        <v>196</v>
      </c>
      <c r="AL88">
        <v>144</v>
      </c>
      <c r="AM88">
        <v>79</v>
      </c>
      <c r="AN88">
        <v>61</v>
      </c>
      <c r="AO88">
        <v>30</v>
      </c>
      <c r="AP88">
        <v>9</v>
      </c>
      <c r="AQ88">
        <v>3</v>
      </c>
      <c r="AR88">
        <v>0</v>
      </c>
      <c r="AS88" s="13">
        <v>4033</v>
      </c>
      <c r="AT88" s="13">
        <v>53</v>
      </c>
      <c r="AU88" s="13">
        <v>69</v>
      </c>
      <c r="AV88" s="13">
        <v>61</v>
      </c>
      <c r="AW88" s="13">
        <v>68</v>
      </c>
      <c r="AX88" s="13">
        <v>53</v>
      </c>
      <c r="AY88" s="13">
        <v>45</v>
      </c>
      <c r="AZ88" s="13">
        <v>50</v>
      </c>
      <c r="BA88" s="13">
        <v>53</v>
      </c>
      <c r="BB88" s="13">
        <v>56</v>
      </c>
      <c r="BC88" s="13">
        <v>62</v>
      </c>
      <c r="BD88" s="13">
        <v>56</v>
      </c>
      <c r="BE88" s="13">
        <v>58</v>
      </c>
      <c r="BF88" s="13">
        <v>53</v>
      </c>
      <c r="BG88" s="13">
        <v>63</v>
      </c>
      <c r="BH88" s="13">
        <v>72</v>
      </c>
      <c r="BI88" s="13">
        <v>55</v>
      </c>
      <c r="BJ88" s="13">
        <v>72</v>
      </c>
      <c r="BK88" s="13">
        <v>59</v>
      </c>
      <c r="BL88" s="13">
        <v>66</v>
      </c>
      <c r="BM88" s="13">
        <v>69</v>
      </c>
      <c r="BN88" s="13">
        <v>69</v>
      </c>
      <c r="BO88" s="13">
        <v>74</v>
      </c>
      <c r="BP88" s="13">
        <v>77</v>
      </c>
      <c r="BQ88" s="13">
        <v>76</v>
      </c>
      <c r="BR88" s="13">
        <v>88</v>
      </c>
      <c r="BS88" s="13">
        <v>412</v>
      </c>
      <c r="BT88" s="13">
        <v>438</v>
      </c>
      <c r="BU88" s="13">
        <v>369</v>
      </c>
      <c r="BV88" s="13">
        <v>297</v>
      </c>
      <c r="BW88" s="13">
        <v>270</v>
      </c>
      <c r="BX88" s="13">
        <v>215</v>
      </c>
      <c r="BY88" s="13">
        <v>146</v>
      </c>
      <c r="BZ88" s="13">
        <v>116</v>
      </c>
      <c r="CA88" s="13">
        <v>80</v>
      </c>
      <c r="CB88" s="13">
        <v>57</v>
      </c>
      <c r="CC88" s="13">
        <v>32</v>
      </c>
      <c r="CD88" s="13">
        <v>12</v>
      </c>
      <c r="CE88" s="13">
        <v>8</v>
      </c>
      <c r="CF88" s="13">
        <v>2</v>
      </c>
      <c r="CG88" s="13">
        <v>0</v>
      </c>
      <c r="CH88" s="13">
        <v>0</v>
      </c>
      <c r="CI88">
        <v>193</v>
      </c>
      <c r="CJ88">
        <v>23</v>
      </c>
      <c r="CK88">
        <v>2</v>
      </c>
      <c r="CL88" s="14">
        <v>4718</v>
      </c>
      <c r="CM88" s="14">
        <v>77</v>
      </c>
      <c r="CN88" s="14">
        <v>59</v>
      </c>
      <c r="CO88" s="14">
        <v>71</v>
      </c>
      <c r="CP88" s="14">
        <v>60</v>
      </c>
      <c r="CQ88" s="14">
        <v>59</v>
      </c>
      <c r="CR88" s="14">
        <v>51</v>
      </c>
      <c r="CS88" s="14">
        <v>49</v>
      </c>
      <c r="CT88" s="14">
        <v>54</v>
      </c>
      <c r="CU88" s="14">
        <v>52</v>
      </c>
      <c r="CV88" s="14">
        <v>61</v>
      </c>
      <c r="CW88" s="14">
        <v>62</v>
      </c>
      <c r="CX88" s="14">
        <v>65</v>
      </c>
      <c r="CY88" s="14">
        <v>49</v>
      </c>
      <c r="CZ88" s="14">
        <v>60</v>
      </c>
      <c r="DA88" s="14">
        <v>59</v>
      </c>
      <c r="DB88" s="14">
        <v>70</v>
      </c>
      <c r="DC88" s="14">
        <v>62</v>
      </c>
      <c r="DD88" s="14">
        <v>65</v>
      </c>
      <c r="DE88" s="14">
        <v>70</v>
      </c>
      <c r="DF88" s="14">
        <v>63</v>
      </c>
      <c r="DG88" s="14">
        <v>72</v>
      </c>
      <c r="DH88" s="14">
        <v>81</v>
      </c>
      <c r="DI88" s="14">
        <v>80</v>
      </c>
      <c r="DJ88" s="14">
        <v>99</v>
      </c>
      <c r="DK88" s="14">
        <v>101</v>
      </c>
      <c r="DL88" s="14">
        <v>467</v>
      </c>
      <c r="DM88" s="14">
        <v>511</v>
      </c>
      <c r="DN88" s="14">
        <v>422</v>
      </c>
      <c r="DO88" s="14">
        <v>353</v>
      </c>
      <c r="DP88" s="14">
        <v>350</v>
      </c>
      <c r="DQ88" s="14">
        <v>258</v>
      </c>
      <c r="DR88" s="14">
        <v>210</v>
      </c>
      <c r="DS88" s="14">
        <v>164</v>
      </c>
      <c r="DT88" s="14">
        <v>116</v>
      </c>
      <c r="DU88" s="14">
        <v>86</v>
      </c>
      <c r="DV88" s="14">
        <v>47</v>
      </c>
      <c r="DW88" s="14">
        <v>49</v>
      </c>
      <c r="DX88" s="14">
        <v>22</v>
      </c>
      <c r="DY88" s="14">
        <v>7</v>
      </c>
      <c r="DZ88" s="14">
        <v>3</v>
      </c>
      <c r="EA88" s="14">
        <v>0</v>
      </c>
      <c r="EB88">
        <v>330</v>
      </c>
      <c r="EC88">
        <v>81</v>
      </c>
      <c r="ED88">
        <v>10</v>
      </c>
      <c r="EE88">
        <v>296</v>
      </c>
      <c r="EF88">
        <v>2866</v>
      </c>
      <c r="EG88">
        <v>468</v>
      </c>
    </row>
    <row r="89" spans="1:137" ht="12.75">
      <c r="A89" t="s">
        <v>252</v>
      </c>
      <c r="B89" s="12">
        <v>6</v>
      </c>
      <c r="C89">
        <v>7834</v>
      </c>
      <c r="D89">
        <v>84</v>
      </c>
      <c r="E89">
        <v>79</v>
      </c>
      <c r="F89">
        <v>81</v>
      </c>
      <c r="G89">
        <v>82</v>
      </c>
      <c r="H89">
        <v>79</v>
      </c>
      <c r="I89">
        <v>85</v>
      </c>
      <c r="J89">
        <v>74</v>
      </c>
      <c r="K89">
        <v>88</v>
      </c>
      <c r="L89">
        <v>69</v>
      </c>
      <c r="M89">
        <v>98</v>
      </c>
      <c r="N89">
        <v>100</v>
      </c>
      <c r="O89">
        <v>118</v>
      </c>
      <c r="P89">
        <v>86</v>
      </c>
      <c r="Q89">
        <v>133</v>
      </c>
      <c r="R89">
        <v>130</v>
      </c>
      <c r="S89">
        <v>133</v>
      </c>
      <c r="T89">
        <v>125</v>
      </c>
      <c r="U89">
        <v>136</v>
      </c>
      <c r="V89">
        <v>123</v>
      </c>
      <c r="W89">
        <v>114</v>
      </c>
      <c r="X89">
        <v>154</v>
      </c>
      <c r="Y89">
        <v>136</v>
      </c>
      <c r="Z89">
        <v>208</v>
      </c>
      <c r="AA89">
        <v>175</v>
      </c>
      <c r="AB89">
        <v>153</v>
      </c>
      <c r="AC89">
        <v>748</v>
      </c>
      <c r="AD89">
        <v>628</v>
      </c>
      <c r="AE89">
        <v>591</v>
      </c>
      <c r="AF89">
        <v>533</v>
      </c>
      <c r="AG89">
        <v>562</v>
      </c>
      <c r="AH89">
        <v>493</v>
      </c>
      <c r="AI89">
        <v>422</v>
      </c>
      <c r="AJ89">
        <v>382</v>
      </c>
      <c r="AK89">
        <v>231</v>
      </c>
      <c r="AL89">
        <v>148</v>
      </c>
      <c r="AM89">
        <v>99</v>
      </c>
      <c r="AN89">
        <v>75</v>
      </c>
      <c r="AO89">
        <v>49</v>
      </c>
      <c r="AP89">
        <v>22</v>
      </c>
      <c r="AQ89">
        <v>5</v>
      </c>
      <c r="AR89">
        <v>1</v>
      </c>
      <c r="AS89" s="13">
        <v>3613</v>
      </c>
      <c r="AT89" s="13">
        <v>46</v>
      </c>
      <c r="AU89" s="13">
        <v>42</v>
      </c>
      <c r="AV89" s="13">
        <v>46</v>
      </c>
      <c r="AW89" s="13">
        <v>43</v>
      </c>
      <c r="AX89" s="13">
        <v>32</v>
      </c>
      <c r="AY89" s="13">
        <v>42</v>
      </c>
      <c r="AZ89" s="13">
        <v>37</v>
      </c>
      <c r="BA89" s="13">
        <v>39</v>
      </c>
      <c r="BB89" s="13">
        <v>29</v>
      </c>
      <c r="BC89" s="13">
        <v>51</v>
      </c>
      <c r="BD89" s="13">
        <v>46</v>
      </c>
      <c r="BE89" s="13">
        <v>60</v>
      </c>
      <c r="BF89" s="13">
        <v>44</v>
      </c>
      <c r="BG89" s="13">
        <v>69</v>
      </c>
      <c r="BH89" s="13">
        <v>67</v>
      </c>
      <c r="BI89" s="13">
        <v>61</v>
      </c>
      <c r="BJ89" s="13">
        <v>66</v>
      </c>
      <c r="BK89" s="13">
        <v>67</v>
      </c>
      <c r="BL89" s="13">
        <v>72</v>
      </c>
      <c r="BM89" s="13">
        <v>67</v>
      </c>
      <c r="BN89" s="13">
        <v>73</v>
      </c>
      <c r="BO89" s="13">
        <v>65</v>
      </c>
      <c r="BP89" s="13">
        <v>96</v>
      </c>
      <c r="BQ89" s="13">
        <v>93</v>
      </c>
      <c r="BR89" s="13">
        <v>71</v>
      </c>
      <c r="BS89" s="13">
        <v>347</v>
      </c>
      <c r="BT89" s="13">
        <v>270</v>
      </c>
      <c r="BU89" s="13">
        <v>239</v>
      </c>
      <c r="BV89" s="13">
        <v>240</v>
      </c>
      <c r="BW89" s="13">
        <v>237</v>
      </c>
      <c r="BX89" s="13">
        <v>214</v>
      </c>
      <c r="BY89" s="13">
        <v>201</v>
      </c>
      <c r="BZ89" s="13">
        <v>171</v>
      </c>
      <c r="CA89" s="13">
        <v>110</v>
      </c>
      <c r="CB89" s="13">
        <v>65</v>
      </c>
      <c r="CC89" s="13">
        <v>46</v>
      </c>
      <c r="CD89" s="13">
        <v>25</v>
      </c>
      <c r="CE89" s="13">
        <v>17</v>
      </c>
      <c r="CF89" s="13">
        <v>10</v>
      </c>
      <c r="CG89" s="13">
        <v>2</v>
      </c>
      <c r="CH89" s="13">
        <v>0</v>
      </c>
      <c r="CI89">
        <v>275</v>
      </c>
      <c r="CJ89">
        <v>54</v>
      </c>
      <c r="CK89">
        <v>12</v>
      </c>
      <c r="CL89" s="14">
        <v>4221</v>
      </c>
      <c r="CM89" s="14">
        <v>38</v>
      </c>
      <c r="CN89" s="14">
        <v>37</v>
      </c>
      <c r="CO89" s="14">
        <v>35</v>
      </c>
      <c r="CP89" s="14">
        <v>40</v>
      </c>
      <c r="CQ89" s="14">
        <v>47</v>
      </c>
      <c r="CR89" s="14">
        <v>44</v>
      </c>
      <c r="CS89" s="14">
        <v>36</v>
      </c>
      <c r="CT89" s="14">
        <v>50</v>
      </c>
      <c r="CU89" s="14">
        <v>40</v>
      </c>
      <c r="CV89" s="14">
        <v>47</v>
      </c>
      <c r="CW89" s="14">
        <v>54</v>
      </c>
      <c r="CX89" s="14">
        <v>57</v>
      </c>
      <c r="CY89" s="14">
        <v>43</v>
      </c>
      <c r="CZ89" s="14">
        <v>65</v>
      </c>
      <c r="DA89" s="14">
        <v>63</v>
      </c>
      <c r="DB89" s="14">
        <v>72</v>
      </c>
      <c r="DC89" s="14">
        <v>59</v>
      </c>
      <c r="DD89" s="14">
        <v>70</v>
      </c>
      <c r="DE89" s="14">
        <v>51</v>
      </c>
      <c r="DF89" s="14">
        <v>48</v>
      </c>
      <c r="DG89" s="14">
        <v>81</v>
      </c>
      <c r="DH89" s="14">
        <v>72</v>
      </c>
      <c r="DI89" s="14">
        <v>112</v>
      </c>
      <c r="DJ89" s="14">
        <v>82</v>
      </c>
      <c r="DK89" s="14">
        <v>82</v>
      </c>
      <c r="DL89" s="14">
        <v>402</v>
      </c>
      <c r="DM89" s="14">
        <v>359</v>
      </c>
      <c r="DN89" s="14">
        <v>352</v>
      </c>
      <c r="DO89" s="14">
        <v>292</v>
      </c>
      <c r="DP89" s="14">
        <v>325</v>
      </c>
      <c r="DQ89" s="14">
        <v>279</v>
      </c>
      <c r="DR89" s="14">
        <v>222</v>
      </c>
      <c r="DS89" s="14">
        <v>211</v>
      </c>
      <c r="DT89" s="14">
        <v>121</v>
      </c>
      <c r="DU89" s="14">
        <v>83</v>
      </c>
      <c r="DV89" s="14">
        <v>53</v>
      </c>
      <c r="DW89" s="14">
        <v>50</v>
      </c>
      <c r="DX89" s="14">
        <v>32</v>
      </c>
      <c r="DY89" s="14">
        <v>11</v>
      </c>
      <c r="DZ89" s="14">
        <v>3</v>
      </c>
      <c r="EA89" s="14">
        <v>1</v>
      </c>
      <c r="EB89">
        <v>355</v>
      </c>
      <c r="EC89">
        <v>98</v>
      </c>
      <c r="ED89">
        <v>16</v>
      </c>
      <c r="EE89">
        <v>282</v>
      </c>
      <c r="EF89">
        <v>2459</v>
      </c>
      <c r="EG89">
        <v>500</v>
      </c>
    </row>
    <row r="90" spans="1:137" ht="12.75">
      <c r="A90" t="s">
        <v>253</v>
      </c>
      <c r="B90" s="12">
        <v>5</v>
      </c>
      <c r="C90">
        <v>7484</v>
      </c>
      <c r="D90">
        <v>138</v>
      </c>
      <c r="E90">
        <v>137</v>
      </c>
      <c r="F90">
        <v>138</v>
      </c>
      <c r="G90">
        <v>123</v>
      </c>
      <c r="H90">
        <v>143</v>
      </c>
      <c r="I90">
        <v>142</v>
      </c>
      <c r="J90">
        <v>135</v>
      </c>
      <c r="K90">
        <v>137</v>
      </c>
      <c r="L90">
        <v>139</v>
      </c>
      <c r="M90">
        <v>140</v>
      </c>
      <c r="N90">
        <v>168</v>
      </c>
      <c r="O90">
        <v>169</v>
      </c>
      <c r="P90">
        <v>157</v>
      </c>
      <c r="Q90">
        <v>162</v>
      </c>
      <c r="R90">
        <v>193</v>
      </c>
      <c r="S90">
        <v>197</v>
      </c>
      <c r="T90">
        <v>180</v>
      </c>
      <c r="U90">
        <v>155</v>
      </c>
      <c r="V90">
        <v>148</v>
      </c>
      <c r="W90">
        <v>144</v>
      </c>
      <c r="X90">
        <v>164</v>
      </c>
      <c r="Y90">
        <v>148</v>
      </c>
      <c r="Z90">
        <v>156</v>
      </c>
      <c r="AA90">
        <v>132</v>
      </c>
      <c r="AB90">
        <v>135</v>
      </c>
      <c r="AC90">
        <v>670</v>
      </c>
      <c r="AD90">
        <v>610</v>
      </c>
      <c r="AE90">
        <v>585</v>
      </c>
      <c r="AF90">
        <v>497</v>
      </c>
      <c r="AG90">
        <v>393</v>
      </c>
      <c r="AH90">
        <v>279</v>
      </c>
      <c r="AI90">
        <v>195</v>
      </c>
      <c r="AJ90">
        <v>150</v>
      </c>
      <c r="AK90">
        <v>135</v>
      </c>
      <c r="AL90">
        <v>83</v>
      </c>
      <c r="AM90">
        <v>44</v>
      </c>
      <c r="AN90">
        <v>35</v>
      </c>
      <c r="AO90">
        <v>21</v>
      </c>
      <c r="AP90">
        <v>5</v>
      </c>
      <c r="AQ90">
        <v>1</v>
      </c>
      <c r="AR90">
        <v>0</v>
      </c>
      <c r="AS90" s="13">
        <v>3705</v>
      </c>
      <c r="AT90" s="13">
        <v>76</v>
      </c>
      <c r="AU90" s="13">
        <v>62</v>
      </c>
      <c r="AV90" s="13">
        <v>73</v>
      </c>
      <c r="AW90" s="13">
        <v>57</v>
      </c>
      <c r="AX90" s="13">
        <v>87</v>
      </c>
      <c r="AY90" s="13">
        <v>80</v>
      </c>
      <c r="AZ90" s="13">
        <v>68</v>
      </c>
      <c r="BA90" s="13">
        <v>77</v>
      </c>
      <c r="BB90" s="13">
        <v>69</v>
      </c>
      <c r="BC90" s="13">
        <v>53</v>
      </c>
      <c r="BD90" s="13">
        <v>97</v>
      </c>
      <c r="BE90" s="13">
        <v>96</v>
      </c>
      <c r="BF90" s="13">
        <v>77</v>
      </c>
      <c r="BG90" s="13">
        <v>71</v>
      </c>
      <c r="BH90" s="13">
        <v>101</v>
      </c>
      <c r="BI90" s="13">
        <v>102</v>
      </c>
      <c r="BJ90" s="13">
        <v>97</v>
      </c>
      <c r="BK90" s="13">
        <v>67</v>
      </c>
      <c r="BL90" s="13">
        <v>77</v>
      </c>
      <c r="BM90" s="13">
        <v>70</v>
      </c>
      <c r="BN90" s="13">
        <v>77</v>
      </c>
      <c r="BO90" s="13">
        <v>77</v>
      </c>
      <c r="BP90" s="13">
        <v>82</v>
      </c>
      <c r="BQ90" s="13">
        <v>60</v>
      </c>
      <c r="BR90" s="13">
        <v>66</v>
      </c>
      <c r="BS90" s="13">
        <v>324</v>
      </c>
      <c r="BT90" s="13">
        <v>295</v>
      </c>
      <c r="BU90" s="13">
        <v>282</v>
      </c>
      <c r="BV90" s="13">
        <v>252</v>
      </c>
      <c r="BW90" s="13">
        <v>185</v>
      </c>
      <c r="BX90" s="13">
        <v>140</v>
      </c>
      <c r="BY90" s="13">
        <v>78</v>
      </c>
      <c r="BZ90" s="13">
        <v>77</v>
      </c>
      <c r="CA90" s="13">
        <v>75</v>
      </c>
      <c r="CB90" s="13">
        <v>35</v>
      </c>
      <c r="CC90" s="13">
        <v>17</v>
      </c>
      <c r="CD90" s="13">
        <v>16</v>
      </c>
      <c r="CE90" s="13">
        <v>8</v>
      </c>
      <c r="CF90" s="13">
        <v>2</v>
      </c>
      <c r="CG90" s="13">
        <v>1</v>
      </c>
      <c r="CH90" s="13">
        <v>0</v>
      </c>
      <c r="CI90">
        <v>154</v>
      </c>
      <c r="CJ90">
        <v>27</v>
      </c>
      <c r="CK90">
        <v>3</v>
      </c>
      <c r="CL90" s="14">
        <v>3779</v>
      </c>
      <c r="CM90" s="14">
        <v>62</v>
      </c>
      <c r="CN90" s="14">
        <v>75</v>
      </c>
      <c r="CO90" s="14">
        <v>66</v>
      </c>
      <c r="CP90" s="14">
        <v>66</v>
      </c>
      <c r="CQ90" s="14">
        <v>55</v>
      </c>
      <c r="CR90" s="14">
        <v>61</v>
      </c>
      <c r="CS90" s="14">
        <v>68</v>
      </c>
      <c r="CT90" s="14">
        <v>60</v>
      </c>
      <c r="CU90" s="14">
        <v>71</v>
      </c>
      <c r="CV90" s="14">
        <v>87</v>
      </c>
      <c r="CW90" s="14">
        <v>71</v>
      </c>
      <c r="CX90" s="14">
        <v>73</v>
      </c>
      <c r="CY90" s="14">
        <v>80</v>
      </c>
      <c r="CZ90" s="14">
        <v>92</v>
      </c>
      <c r="DA90" s="14">
        <v>92</v>
      </c>
      <c r="DB90" s="14">
        <v>95</v>
      </c>
      <c r="DC90" s="14">
        <v>83</v>
      </c>
      <c r="DD90" s="14">
        <v>88</v>
      </c>
      <c r="DE90" s="14">
        <v>71</v>
      </c>
      <c r="DF90" s="14">
        <v>74</v>
      </c>
      <c r="DG90" s="14">
        <v>87</v>
      </c>
      <c r="DH90" s="14">
        <v>71</v>
      </c>
      <c r="DI90" s="14">
        <v>74</v>
      </c>
      <c r="DJ90" s="14">
        <v>72</v>
      </c>
      <c r="DK90" s="14">
        <v>70</v>
      </c>
      <c r="DL90" s="14">
        <v>346</v>
      </c>
      <c r="DM90" s="14">
        <v>315</v>
      </c>
      <c r="DN90" s="14">
        <v>303</v>
      </c>
      <c r="DO90" s="14">
        <v>246</v>
      </c>
      <c r="DP90" s="14">
        <v>208</v>
      </c>
      <c r="DQ90" s="14">
        <v>138</v>
      </c>
      <c r="DR90" s="14">
        <v>117</v>
      </c>
      <c r="DS90" s="14">
        <v>73</v>
      </c>
      <c r="DT90" s="14">
        <v>60</v>
      </c>
      <c r="DU90" s="14">
        <v>48</v>
      </c>
      <c r="DV90" s="14">
        <v>27</v>
      </c>
      <c r="DW90" s="14">
        <v>20</v>
      </c>
      <c r="DX90" s="14">
        <v>12</v>
      </c>
      <c r="DY90" s="14">
        <v>3</v>
      </c>
      <c r="DZ90" s="14">
        <v>0</v>
      </c>
      <c r="EA90" s="14">
        <v>0</v>
      </c>
      <c r="EB90">
        <v>171</v>
      </c>
      <c r="EC90">
        <v>35</v>
      </c>
      <c r="ED90">
        <v>3</v>
      </c>
      <c r="EE90">
        <v>407</v>
      </c>
      <c r="EF90">
        <v>2203</v>
      </c>
      <c r="EG90">
        <v>255</v>
      </c>
    </row>
    <row r="91" spans="1:137" ht="12.75">
      <c r="A91" t="s">
        <v>254</v>
      </c>
      <c r="B91" s="12">
        <v>6</v>
      </c>
      <c r="C91">
        <v>13884</v>
      </c>
      <c r="D91">
        <v>376</v>
      </c>
      <c r="E91">
        <v>225</v>
      </c>
      <c r="F91">
        <v>233</v>
      </c>
      <c r="G91">
        <v>229</v>
      </c>
      <c r="H91">
        <v>182</v>
      </c>
      <c r="I91">
        <v>235</v>
      </c>
      <c r="J91">
        <v>210</v>
      </c>
      <c r="K91">
        <v>237</v>
      </c>
      <c r="L91">
        <v>209</v>
      </c>
      <c r="M91">
        <v>222</v>
      </c>
      <c r="N91">
        <v>247</v>
      </c>
      <c r="O91">
        <v>247</v>
      </c>
      <c r="P91">
        <v>271</v>
      </c>
      <c r="Q91">
        <v>277</v>
      </c>
      <c r="R91">
        <v>277</v>
      </c>
      <c r="S91">
        <v>268</v>
      </c>
      <c r="T91">
        <v>287</v>
      </c>
      <c r="U91">
        <v>281</v>
      </c>
      <c r="V91">
        <v>236</v>
      </c>
      <c r="W91">
        <v>223</v>
      </c>
      <c r="X91">
        <v>285</v>
      </c>
      <c r="Y91">
        <v>257</v>
      </c>
      <c r="Z91">
        <v>282</v>
      </c>
      <c r="AA91">
        <v>289</v>
      </c>
      <c r="AB91">
        <v>291</v>
      </c>
      <c r="AC91">
        <v>1291</v>
      </c>
      <c r="AD91">
        <v>1236</v>
      </c>
      <c r="AE91">
        <v>1159</v>
      </c>
      <c r="AF91">
        <v>1032</v>
      </c>
      <c r="AG91">
        <v>826</v>
      </c>
      <c r="AH91">
        <v>584</v>
      </c>
      <c r="AI91">
        <v>427</v>
      </c>
      <c r="AJ91">
        <v>319</v>
      </c>
      <c r="AK91">
        <v>223</v>
      </c>
      <c r="AL91">
        <v>170</v>
      </c>
      <c r="AM91">
        <v>109</v>
      </c>
      <c r="AN91">
        <v>76</v>
      </c>
      <c r="AO91">
        <v>39</v>
      </c>
      <c r="AP91">
        <v>9</v>
      </c>
      <c r="AQ91">
        <v>5</v>
      </c>
      <c r="AR91">
        <v>2</v>
      </c>
      <c r="AS91" s="13">
        <v>6655</v>
      </c>
      <c r="AT91" s="13">
        <v>197</v>
      </c>
      <c r="AU91" s="13">
        <v>110</v>
      </c>
      <c r="AV91" s="13">
        <v>113</v>
      </c>
      <c r="AW91" s="13">
        <v>117</v>
      </c>
      <c r="AX91" s="13">
        <v>85</v>
      </c>
      <c r="AY91" s="13">
        <v>121</v>
      </c>
      <c r="AZ91" s="13">
        <v>96</v>
      </c>
      <c r="BA91" s="13">
        <v>129</v>
      </c>
      <c r="BB91" s="13">
        <v>102</v>
      </c>
      <c r="BC91" s="13">
        <v>120</v>
      </c>
      <c r="BD91" s="13">
        <v>120</v>
      </c>
      <c r="BE91" s="13">
        <v>129</v>
      </c>
      <c r="BF91" s="13">
        <v>135</v>
      </c>
      <c r="BG91" s="13">
        <v>147</v>
      </c>
      <c r="BH91" s="13">
        <v>146</v>
      </c>
      <c r="BI91" s="13">
        <v>136</v>
      </c>
      <c r="BJ91" s="13">
        <v>140</v>
      </c>
      <c r="BK91" s="13">
        <v>145</v>
      </c>
      <c r="BL91" s="13">
        <v>120</v>
      </c>
      <c r="BM91" s="13">
        <v>100</v>
      </c>
      <c r="BN91" s="13">
        <v>139</v>
      </c>
      <c r="BO91" s="13">
        <v>123</v>
      </c>
      <c r="BP91" s="13">
        <v>131</v>
      </c>
      <c r="BQ91" s="13">
        <v>132</v>
      </c>
      <c r="BR91" s="13">
        <v>155</v>
      </c>
      <c r="BS91" s="13">
        <v>612</v>
      </c>
      <c r="BT91" s="13">
        <v>568</v>
      </c>
      <c r="BU91" s="13">
        <v>540</v>
      </c>
      <c r="BV91" s="13">
        <v>490</v>
      </c>
      <c r="BW91" s="13">
        <v>387</v>
      </c>
      <c r="BX91" s="13">
        <v>276</v>
      </c>
      <c r="BY91" s="13">
        <v>191</v>
      </c>
      <c r="BZ91" s="13">
        <v>143</v>
      </c>
      <c r="CA91" s="13">
        <v>93</v>
      </c>
      <c r="CB91" s="13">
        <v>76</v>
      </c>
      <c r="CC91" s="13">
        <v>42</v>
      </c>
      <c r="CD91" s="13">
        <v>28</v>
      </c>
      <c r="CE91" s="13">
        <v>18</v>
      </c>
      <c r="CF91" s="13">
        <v>3</v>
      </c>
      <c r="CG91" s="13">
        <v>1</v>
      </c>
      <c r="CH91" s="13">
        <v>0</v>
      </c>
      <c r="CI91">
        <v>260</v>
      </c>
      <c r="CJ91">
        <v>50</v>
      </c>
      <c r="CK91">
        <v>4</v>
      </c>
      <c r="CL91" s="14">
        <v>7229</v>
      </c>
      <c r="CM91" s="14">
        <v>179</v>
      </c>
      <c r="CN91" s="14">
        <v>114</v>
      </c>
      <c r="CO91" s="14">
        <v>120</v>
      </c>
      <c r="CP91" s="14">
        <v>112</v>
      </c>
      <c r="CQ91" s="14">
        <v>97</v>
      </c>
      <c r="CR91" s="14">
        <v>114</v>
      </c>
      <c r="CS91" s="14">
        <v>114</v>
      </c>
      <c r="CT91" s="14">
        <v>108</v>
      </c>
      <c r="CU91" s="14">
        <v>107</v>
      </c>
      <c r="CV91" s="14">
        <v>102</v>
      </c>
      <c r="CW91" s="14">
        <v>127</v>
      </c>
      <c r="CX91" s="14">
        <v>118</v>
      </c>
      <c r="CY91" s="14">
        <v>135</v>
      </c>
      <c r="CZ91" s="14">
        <v>130</v>
      </c>
      <c r="DA91" s="14">
        <v>131</v>
      </c>
      <c r="DB91" s="14">
        <v>132</v>
      </c>
      <c r="DC91" s="14">
        <v>147</v>
      </c>
      <c r="DD91" s="14">
        <v>136</v>
      </c>
      <c r="DE91" s="14">
        <v>117</v>
      </c>
      <c r="DF91" s="14">
        <v>123</v>
      </c>
      <c r="DG91" s="14">
        <v>146</v>
      </c>
      <c r="DH91" s="14">
        <v>134</v>
      </c>
      <c r="DI91" s="14">
        <v>151</v>
      </c>
      <c r="DJ91" s="14">
        <v>157</v>
      </c>
      <c r="DK91" s="14">
        <v>136</v>
      </c>
      <c r="DL91" s="14">
        <v>680</v>
      </c>
      <c r="DM91" s="14">
        <v>668</v>
      </c>
      <c r="DN91" s="14">
        <v>619</v>
      </c>
      <c r="DO91" s="14">
        <v>542</v>
      </c>
      <c r="DP91" s="14">
        <v>439</v>
      </c>
      <c r="DQ91" s="14">
        <v>308</v>
      </c>
      <c r="DR91" s="14">
        <v>235</v>
      </c>
      <c r="DS91" s="14">
        <v>177</v>
      </c>
      <c r="DT91" s="14">
        <v>130</v>
      </c>
      <c r="DU91" s="14">
        <v>94</v>
      </c>
      <c r="DV91" s="14">
        <v>68</v>
      </c>
      <c r="DW91" s="14">
        <v>48</v>
      </c>
      <c r="DX91" s="14">
        <v>21</v>
      </c>
      <c r="DY91" s="14">
        <v>6</v>
      </c>
      <c r="DZ91" s="14">
        <v>4</v>
      </c>
      <c r="EA91" s="14">
        <v>2</v>
      </c>
      <c r="EB91">
        <v>373</v>
      </c>
      <c r="EC91">
        <v>81</v>
      </c>
      <c r="ED91">
        <v>12</v>
      </c>
      <c r="EE91">
        <v>641</v>
      </c>
      <c r="EF91">
        <v>4327</v>
      </c>
      <c r="EG91">
        <v>543</v>
      </c>
    </row>
    <row r="92" spans="1:137" ht="12.75">
      <c r="A92" t="s">
        <v>255</v>
      </c>
      <c r="B92" s="12">
        <v>5</v>
      </c>
      <c r="C92">
        <v>13309</v>
      </c>
      <c r="D92">
        <v>181</v>
      </c>
      <c r="E92">
        <v>180</v>
      </c>
      <c r="F92">
        <v>213</v>
      </c>
      <c r="G92">
        <v>173</v>
      </c>
      <c r="H92">
        <v>217</v>
      </c>
      <c r="I92">
        <v>188</v>
      </c>
      <c r="J92">
        <v>214</v>
      </c>
      <c r="K92">
        <v>219</v>
      </c>
      <c r="L92">
        <v>226</v>
      </c>
      <c r="M92">
        <v>224</v>
      </c>
      <c r="N92">
        <v>257</v>
      </c>
      <c r="O92">
        <v>216</v>
      </c>
      <c r="P92">
        <v>246</v>
      </c>
      <c r="Q92">
        <v>234</v>
      </c>
      <c r="R92">
        <v>258</v>
      </c>
      <c r="S92">
        <v>280</v>
      </c>
      <c r="T92">
        <v>225</v>
      </c>
      <c r="U92">
        <v>249</v>
      </c>
      <c r="V92">
        <v>263</v>
      </c>
      <c r="W92">
        <v>210</v>
      </c>
      <c r="X92">
        <v>294</v>
      </c>
      <c r="Y92">
        <v>327</v>
      </c>
      <c r="Z92">
        <v>304</v>
      </c>
      <c r="AA92">
        <v>298</v>
      </c>
      <c r="AB92">
        <v>304</v>
      </c>
      <c r="AC92">
        <v>1329</v>
      </c>
      <c r="AD92">
        <v>1123</v>
      </c>
      <c r="AE92">
        <v>994</v>
      </c>
      <c r="AF92">
        <v>965</v>
      </c>
      <c r="AG92">
        <v>825</v>
      </c>
      <c r="AH92">
        <v>560</v>
      </c>
      <c r="AI92">
        <v>443</v>
      </c>
      <c r="AJ92">
        <v>367</v>
      </c>
      <c r="AK92">
        <v>240</v>
      </c>
      <c r="AL92">
        <v>194</v>
      </c>
      <c r="AM92">
        <v>121</v>
      </c>
      <c r="AN92">
        <v>83</v>
      </c>
      <c r="AO92">
        <v>47</v>
      </c>
      <c r="AP92">
        <v>15</v>
      </c>
      <c r="AQ92">
        <v>4</v>
      </c>
      <c r="AR92">
        <v>0</v>
      </c>
      <c r="AS92" s="13">
        <v>6354</v>
      </c>
      <c r="AT92" s="13">
        <v>89</v>
      </c>
      <c r="AU92" s="13">
        <v>92</v>
      </c>
      <c r="AV92" s="13">
        <v>102</v>
      </c>
      <c r="AW92" s="13">
        <v>97</v>
      </c>
      <c r="AX92" s="13">
        <v>106</v>
      </c>
      <c r="AY92" s="13">
        <v>100</v>
      </c>
      <c r="AZ92" s="13">
        <v>103</v>
      </c>
      <c r="BA92" s="13">
        <v>105</v>
      </c>
      <c r="BB92" s="13">
        <v>121</v>
      </c>
      <c r="BC92" s="13">
        <v>107</v>
      </c>
      <c r="BD92" s="13">
        <v>131</v>
      </c>
      <c r="BE92" s="13">
        <v>103</v>
      </c>
      <c r="BF92" s="13">
        <v>111</v>
      </c>
      <c r="BG92" s="13">
        <v>128</v>
      </c>
      <c r="BH92" s="13">
        <v>123</v>
      </c>
      <c r="BI92" s="13">
        <v>134</v>
      </c>
      <c r="BJ92" s="13">
        <v>101</v>
      </c>
      <c r="BK92" s="13">
        <v>136</v>
      </c>
      <c r="BL92" s="13">
        <v>142</v>
      </c>
      <c r="BM92" s="13">
        <v>96</v>
      </c>
      <c r="BN92" s="13">
        <v>138</v>
      </c>
      <c r="BO92" s="13">
        <v>163</v>
      </c>
      <c r="BP92" s="13">
        <v>149</v>
      </c>
      <c r="BQ92" s="13">
        <v>139</v>
      </c>
      <c r="BR92" s="13">
        <v>142</v>
      </c>
      <c r="BS92" s="13">
        <v>614</v>
      </c>
      <c r="BT92" s="13">
        <v>521</v>
      </c>
      <c r="BU92" s="13">
        <v>493</v>
      </c>
      <c r="BV92" s="13">
        <v>458</v>
      </c>
      <c r="BW92" s="13">
        <v>385</v>
      </c>
      <c r="BX92" s="13">
        <v>259</v>
      </c>
      <c r="BY92" s="13">
        <v>200</v>
      </c>
      <c r="BZ92" s="13">
        <v>162</v>
      </c>
      <c r="CA92" s="13">
        <v>114</v>
      </c>
      <c r="CB92" s="13">
        <v>81</v>
      </c>
      <c r="CC92" s="13">
        <v>45</v>
      </c>
      <c r="CD92" s="13">
        <v>28</v>
      </c>
      <c r="CE92" s="13">
        <v>24</v>
      </c>
      <c r="CF92" s="13">
        <v>7</v>
      </c>
      <c r="CG92" s="13">
        <v>3</v>
      </c>
      <c r="CH92" s="13">
        <v>0</v>
      </c>
      <c r="CI92">
        <v>303</v>
      </c>
      <c r="CJ92">
        <v>62</v>
      </c>
      <c r="CK92">
        <v>10</v>
      </c>
      <c r="CL92" s="14">
        <v>6955</v>
      </c>
      <c r="CM92" s="14">
        <v>92</v>
      </c>
      <c r="CN92" s="14">
        <v>88</v>
      </c>
      <c r="CO92" s="14">
        <v>111</v>
      </c>
      <c r="CP92" s="14">
        <v>76</v>
      </c>
      <c r="CQ92" s="14">
        <v>111</v>
      </c>
      <c r="CR92" s="14">
        <v>88</v>
      </c>
      <c r="CS92" s="14">
        <v>111</v>
      </c>
      <c r="CT92" s="14">
        <v>113</v>
      </c>
      <c r="CU92" s="14">
        <v>105</v>
      </c>
      <c r="CV92" s="14">
        <v>117</v>
      </c>
      <c r="CW92" s="14">
        <v>126</v>
      </c>
      <c r="CX92" s="14">
        <v>113</v>
      </c>
      <c r="CY92" s="14">
        <v>134</v>
      </c>
      <c r="CZ92" s="14">
        <v>106</v>
      </c>
      <c r="DA92" s="14">
        <v>135</v>
      </c>
      <c r="DB92" s="14">
        <v>146</v>
      </c>
      <c r="DC92" s="14">
        <v>124</v>
      </c>
      <c r="DD92" s="14">
        <v>112</v>
      </c>
      <c r="DE92" s="14">
        <v>122</v>
      </c>
      <c r="DF92" s="14">
        <v>114</v>
      </c>
      <c r="DG92" s="14">
        <v>156</v>
      </c>
      <c r="DH92" s="14">
        <v>163</v>
      </c>
      <c r="DI92" s="14">
        <v>155</v>
      </c>
      <c r="DJ92" s="14">
        <v>158</v>
      </c>
      <c r="DK92" s="14">
        <v>162</v>
      </c>
      <c r="DL92" s="14">
        <v>715</v>
      </c>
      <c r="DM92" s="14">
        <v>601</v>
      </c>
      <c r="DN92" s="14">
        <v>501</v>
      </c>
      <c r="DO92" s="14">
        <v>507</v>
      </c>
      <c r="DP92" s="14">
        <v>440</v>
      </c>
      <c r="DQ92" s="14">
        <v>301</v>
      </c>
      <c r="DR92" s="14">
        <v>243</v>
      </c>
      <c r="DS92" s="14">
        <v>205</v>
      </c>
      <c r="DT92" s="14">
        <v>126</v>
      </c>
      <c r="DU92" s="14">
        <v>112</v>
      </c>
      <c r="DV92" s="14">
        <v>76</v>
      </c>
      <c r="DW92" s="14">
        <v>55</v>
      </c>
      <c r="DX92" s="14">
        <v>23</v>
      </c>
      <c r="DY92" s="14">
        <v>7</v>
      </c>
      <c r="DZ92" s="14">
        <v>1</v>
      </c>
      <c r="EA92" s="14">
        <v>0</v>
      </c>
      <c r="EB92">
        <v>401</v>
      </c>
      <c r="EC92">
        <v>86</v>
      </c>
      <c r="ED92">
        <v>8</v>
      </c>
      <c r="EE92">
        <v>615</v>
      </c>
      <c r="EF92">
        <v>4177</v>
      </c>
      <c r="EG92">
        <v>544</v>
      </c>
    </row>
    <row r="93" spans="1:137" ht="12.75">
      <c r="A93" t="s">
        <v>256</v>
      </c>
      <c r="B93" s="12">
        <v>5</v>
      </c>
      <c r="C93">
        <v>10912</v>
      </c>
      <c r="D93">
        <v>144</v>
      </c>
      <c r="E93">
        <v>144</v>
      </c>
      <c r="F93">
        <v>150</v>
      </c>
      <c r="G93">
        <v>148</v>
      </c>
      <c r="H93">
        <v>139</v>
      </c>
      <c r="I93">
        <v>191</v>
      </c>
      <c r="J93">
        <v>165</v>
      </c>
      <c r="K93">
        <v>159</v>
      </c>
      <c r="L93">
        <v>187</v>
      </c>
      <c r="M93">
        <v>169</v>
      </c>
      <c r="N93">
        <v>211</v>
      </c>
      <c r="O93">
        <v>180</v>
      </c>
      <c r="P93">
        <v>194</v>
      </c>
      <c r="Q93">
        <v>196</v>
      </c>
      <c r="R93">
        <v>183</v>
      </c>
      <c r="S93">
        <v>220</v>
      </c>
      <c r="T93">
        <v>199</v>
      </c>
      <c r="U93">
        <v>199</v>
      </c>
      <c r="V93">
        <v>188</v>
      </c>
      <c r="W93">
        <v>179</v>
      </c>
      <c r="X93">
        <v>203</v>
      </c>
      <c r="Y93">
        <v>208</v>
      </c>
      <c r="Z93">
        <v>202</v>
      </c>
      <c r="AA93">
        <v>232</v>
      </c>
      <c r="AB93">
        <v>206</v>
      </c>
      <c r="AC93">
        <v>1026</v>
      </c>
      <c r="AD93">
        <v>950</v>
      </c>
      <c r="AE93">
        <v>813</v>
      </c>
      <c r="AF93">
        <v>778</v>
      </c>
      <c r="AG93">
        <v>644</v>
      </c>
      <c r="AH93">
        <v>493</v>
      </c>
      <c r="AI93">
        <v>437</v>
      </c>
      <c r="AJ93">
        <v>337</v>
      </c>
      <c r="AK93">
        <v>280</v>
      </c>
      <c r="AL93">
        <v>248</v>
      </c>
      <c r="AM93">
        <v>129</v>
      </c>
      <c r="AN93">
        <v>104</v>
      </c>
      <c r="AO93">
        <v>51</v>
      </c>
      <c r="AP93">
        <v>20</v>
      </c>
      <c r="AQ93">
        <v>5</v>
      </c>
      <c r="AR93">
        <v>1</v>
      </c>
      <c r="AS93" s="13">
        <v>5210</v>
      </c>
      <c r="AT93" s="13">
        <v>75</v>
      </c>
      <c r="AU93" s="13">
        <v>78</v>
      </c>
      <c r="AV93" s="13">
        <v>79</v>
      </c>
      <c r="AW93" s="13">
        <v>83</v>
      </c>
      <c r="AX93" s="13">
        <v>72</v>
      </c>
      <c r="AY93" s="13">
        <v>114</v>
      </c>
      <c r="AZ93" s="13">
        <v>76</v>
      </c>
      <c r="BA93" s="13">
        <v>82</v>
      </c>
      <c r="BB93" s="13">
        <v>108</v>
      </c>
      <c r="BC93" s="13">
        <v>81</v>
      </c>
      <c r="BD93" s="13">
        <v>112</v>
      </c>
      <c r="BE93" s="13">
        <v>94</v>
      </c>
      <c r="BF93" s="13">
        <v>94</v>
      </c>
      <c r="BG93" s="13">
        <v>97</v>
      </c>
      <c r="BH93" s="13">
        <v>111</v>
      </c>
      <c r="BI93" s="13">
        <v>108</v>
      </c>
      <c r="BJ93" s="13">
        <v>101</v>
      </c>
      <c r="BK93" s="13">
        <v>117</v>
      </c>
      <c r="BL93" s="13">
        <v>84</v>
      </c>
      <c r="BM93" s="13">
        <v>97</v>
      </c>
      <c r="BN93" s="13">
        <v>107</v>
      </c>
      <c r="BO93" s="13">
        <v>109</v>
      </c>
      <c r="BP93" s="13">
        <v>99</v>
      </c>
      <c r="BQ93" s="13">
        <v>107</v>
      </c>
      <c r="BR93" s="13">
        <v>84</v>
      </c>
      <c r="BS93" s="13">
        <v>485</v>
      </c>
      <c r="BT93" s="13">
        <v>448</v>
      </c>
      <c r="BU93" s="13">
        <v>385</v>
      </c>
      <c r="BV93" s="13">
        <v>351</v>
      </c>
      <c r="BW93" s="13">
        <v>296</v>
      </c>
      <c r="BX93" s="13">
        <v>213</v>
      </c>
      <c r="BY93" s="13">
        <v>181</v>
      </c>
      <c r="BZ93" s="13">
        <v>155</v>
      </c>
      <c r="CA93" s="13">
        <v>112</v>
      </c>
      <c r="CB93" s="13">
        <v>98</v>
      </c>
      <c r="CC93" s="13">
        <v>45</v>
      </c>
      <c r="CD93" s="13">
        <v>43</v>
      </c>
      <c r="CE93" s="13">
        <v>23</v>
      </c>
      <c r="CF93" s="13">
        <v>3</v>
      </c>
      <c r="CG93" s="13">
        <v>1</v>
      </c>
      <c r="CH93" s="13">
        <v>1</v>
      </c>
      <c r="CI93">
        <v>326</v>
      </c>
      <c r="CJ93">
        <v>71</v>
      </c>
      <c r="CK93">
        <v>5</v>
      </c>
      <c r="CL93" s="14">
        <v>5702</v>
      </c>
      <c r="CM93" s="14">
        <v>69</v>
      </c>
      <c r="CN93" s="14">
        <v>66</v>
      </c>
      <c r="CO93" s="14">
        <v>71</v>
      </c>
      <c r="CP93" s="14">
        <v>65</v>
      </c>
      <c r="CQ93" s="14">
        <v>68</v>
      </c>
      <c r="CR93" s="14">
        <v>77</v>
      </c>
      <c r="CS93" s="14">
        <v>90</v>
      </c>
      <c r="CT93" s="14">
        <v>77</v>
      </c>
      <c r="CU93" s="14">
        <v>79</v>
      </c>
      <c r="CV93" s="14">
        <v>87</v>
      </c>
      <c r="CW93" s="14">
        <v>99</v>
      </c>
      <c r="CX93" s="14">
        <v>86</v>
      </c>
      <c r="CY93" s="14">
        <v>100</v>
      </c>
      <c r="CZ93" s="14">
        <v>99</v>
      </c>
      <c r="DA93" s="14">
        <v>72</v>
      </c>
      <c r="DB93" s="14">
        <v>111</v>
      </c>
      <c r="DC93" s="14">
        <v>98</v>
      </c>
      <c r="DD93" s="14">
        <v>82</v>
      </c>
      <c r="DE93" s="14">
        <v>104</v>
      </c>
      <c r="DF93" s="14">
        <v>82</v>
      </c>
      <c r="DG93" s="14">
        <v>96</v>
      </c>
      <c r="DH93" s="14">
        <v>99</v>
      </c>
      <c r="DI93" s="14">
        <v>103</v>
      </c>
      <c r="DJ93" s="14">
        <v>125</v>
      </c>
      <c r="DK93" s="14">
        <v>122</v>
      </c>
      <c r="DL93" s="14">
        <v>541</v>
      </c>
      <c r="DM93" s="14">
        <v>502</v>
      </c>
      <c r="DN93" s="14">
        <v>428</v>
      </c>
      <c r="DO93" s="14">
        <v>428</v>
      </c>
      <c r="DP93" s="14">
        <v>349</v>
      </c>
      <c r="DQ93" s="14">
        <v>280</v>
      </c>
      <c r="DR93" s="14">
        <v>256</v>
      </c>
      <c r="DS93" s="14">
        <v>182</v>
      </c>
      <c r="DT93" s="14">
        <v>168</v>
      </c>
      <c r="DU93" s="14">
        <v>150</v>
      </c>
      <c r="DV93" s="14">
        <v>84</v>
      </c>
      <c r="DW93" s="14">
        <v>61</v>
      </c>
      <c r="DX93" s="14">
        <v>28</v>
      </c>
      <c r="DY93" s="14">
        <v>17</v>
      </c>
      <c r="DZ93" s="14">
        <v>4</v>
      </c>
      <c r="EA93" s="14">
        <v>0</v>
      </c>
      <c r="EB93">
        <v>512</v>
      </c>
      <c r="EC93">
        <v>110</v>
      </c>
      <c r="ED93">
        <v>21</v>
      </c>
      <c r="EE93">
        <v>456</v>
      </c>
      <c r="EF93">
        <v>3269</v>
      </c>
      <c r="EG93">
        <v>536</v>
      </c>
    </row>
    <row r="94" spans="1:137" ht="12.75">
      <c r="A94" t="s">
        <v>257</v>
      </c>
      <c r="B94" s="12">
        <v>3</v>
      </c>
      <c r="C94">
        <v>15019</v>
      </c>
      <c r="D94">
        <v>106</v>
      </c>
      <c r="E94">
        <v>87</v>
      </c>
      <c r="F94">
        <v>122</v>
      </c>
      <c r="G94">
        <v>143</v>
      </c>
      <c r="H94">
        <v>98</v>
      </c>
      <c r="I94">
        <v>131</v>
      </c>
      <c r="J94">
        <v>114</v>
      </c>
      <c r="K94">
        <v>126</v>
      </c>
      <c r="L94">
        <v>138</v>
      </c>
      <c r="M94">
        <v>136</v>
      </c>
      <c r="N94">
        <v>153</v>
      </c>
      <c r="O94">
        <v>165</v>
      </c>
      <c r="P94">
        <v>169</v>
      </c>
      <c r="Q94">
        <v>168</v>
      </c>
      <c r="R94">
        <v>189</v>
      </c>
      <c r="S94">
        <v>222</v>
      </c>
      <c r="T94">
        <v>178</v>
      </c>
      <c r="U94">
        <v>215</v>
      </c>
      <c r="V94">
        <v>286</v>
      </c>
      <c r="W94">
        <v>263</v>
      </c>
      <c r="X94">
        <v>347</v>
      </c>
      <c r="Y94">
        <v>333</v>
      </c>
      <c r="Z94">
        <v>315</v>
      </c>
      <c r="AA94">
        <v>323</v>
      </c>
      <c r="AB94">
        <v>334</v>
      </c>
      <c r="AC94">
        <v>1468</v>
      </c>
      <c r="AD94">
        <v>1052</v>
      </c>
      <c r="AE94">
        <v>892</v>
      </c>
      <c r="AF94">
        <v>1037</v>
      </c>
      <c r="AG94">
        <v>1194</v>
      </c>
      <c r="AH94">
        <v>1060</v>
      </c>
      <c r="AI94">
        <v>777</v>
      </c>
      <c r="AJ94">
        <v>697</v>
      </c>
      <c r="AK94">
        <v>559</v>
      </c>
      <c r="AL94">
        <v>481</v>
      </c>
      <c r="AM94">
        <v>373</v>
      </c>
      <c r="AN94">
        <v>301</v>
      </c>
      <c r="AO94">
        <v>190</v>
      </c>
      <c r="AP94">
        <v>60</v>
      </c>
      <c r="AQ94">
        <v>10</v>
      </c>
      <c r="AR94">
        <v>5</v>
      </c>
      <c r="AS94" s="13">
        <v>6539</v>
      </c>
      <c r="AT94" s="13">
        <v>58</v>
      </c>
      <c r="AU94" s="13">
        <v>46</v>
      </c>
      <c r="AV94" s="13">
        <v>54</v>
      </c>
      <c r="AW94" s="13">
        <v>70</v>
      </c>
      <c r="AX94" s="13">
        <v>57</v>
      </c>
      <c r="AY94" s="13">
        <v>73</v>
      </c>
      <c r="AZ94" s="13">
        <v>52</v>
      </c>
      <c r="BA94" s="13">
        <v>68</v>
      </c>
      <c r="BB94" s="13">
        <v>71</v>
      </c>
      <c r="BC94" s="13">
        <v>83</v>
      </c>
      <c r="BD94" s="13">
        <v>72</v>
      </c>
      <c r="BE94" s="13">
        <v>71</v>
      </c>
      <c r="BF94" s="13">
        <v>94</v>
      </c>
      <c r="BG94" s="13">
        <v>85</v>
      </c>
      <c r="BH94" s="13">
        <v>96</v>
      </c>
      <c r="BI94" s="13">
        <v>104</v>
      </c>
      <c r="BJ94" s="13">
        <v>81</v>
      </c>
      <c r="BK94" s="13">
        <v>109</v>
      </c>
      <c r="BL94" s="13">
        <v>130</v>
      </c>
      <c r="BM94" s="13">
        <v>127</v>
      </c>
      <c r="BN94" s="13">
        <v>144</v>
      </c>
      <c r="BO94" s="13">
        <v>171</v>
      </c>
      <c r="BP94" s="13">
        <v>136</v>
      </c>
      <c r="BQ94" s="13">
        <v>151</v>
      </c>
      <c r="BR94" s="13">
        <v>153</v>
      </c>
      <c r="BS94" s="13">
        <v>666</v>
      </c>
      <c r="BT94" s="13">
        <v>479</v>
      </c>
      <c r="BU94" s="13">
        <v>399</v>
      </c>
      <c r="BV94" s="13">
        <v>422</v>
      </c>
      <c r="BW94" s="13">
        <v>505</v>
      </c>
      <c r="BX94" s="13">
        <v>469</v>
      </c>
      <c r="BY94" s="13">
        <v>307</v>
      </c>
      <c r="BZ94" s="13">
        <v>258</v>
      </c>
      <c r="CA94" s="13">
        <v>208</v>
      </c>
      <c r="CB94" s="13">
        <v>152</v>
      </c>
      <c r="CC94" s="13">
        <v>138</v>
      </c>
      <c r="CD94" s="13">
        <v>97</v>
      </c>
      <c r="CE94" s="13">
        <v>67</v>
      </c>
      <c r="CF94" s="13">
        <v>17</v>
      </c>
      <c r="CG94" s="13">
        <v>1</v>
      </c>
      <c r="CH94" s="13">
        <v>0</v>
      </c>
      <c r="CI94">
        <v>680</v>
      </c>
      <c r="CJ94">
        <v>181</v>
      </c>
      <c r="CK94">
        <v>18</v>
      </c>
      <c r="CL94" s="14">
        <v>8480</v>
      </c>
      <c r="CM94" s="14">
        <v>48</v>
      </c>
      <c r="CN94" s="14">
        <v>42</v>
      </c>
      <c r="CO94" s="14">
        <v>68</v>
      </c>
      <c r="CP94" s="14">
        <v>73</v>
      </c>
      <c r="CQ94" s="14">
        <v>41</v>
      </c>
      <c r="CR94" s="14">
        <v>58</v>
      </c>
      <c r="CS94" s="14">
        <v>62</v>
      </c>
      <c r="CT94" s="14">
        <v>58</v>
      </c>
      <c r="CU94" s="14">
        <v>68</v>
      </c>
      <c r="CV94" s="14">
        <v>53</v>
      </c>
      <c r="CW94" s="14">
        <v>81</v>
      </c>
      <c r="CX94" s="14">
        <v>95</v>
      </c>
      <c r="CY94" s="14">
        <v>75</v>
      </c>
      <c r="CZ94" s="14">
        <v>82</v>
      </c>
      <c r="DA94" s="14">
        <v>94</v>
      </c>
      <c r="DB94" s="14">
        <v>118</v>
      </c>
      <c r="DC94" s="14">
        <v>97</v>
      </c>
      <c r="DD94" s="14">
        <v>106</v>
      </c>
      <c r="DE94" s="14">
        <v>156</v>
      </c>
      <c r="DF94" s="14">
        <v>136</v>
      </c>
      <c r="DG94" s="14">
        <v>203</v>
      </c>
      <c r="DH94" s="14">
        <v>162</v>
      </c>
      <c r="DI94" s="14">
        <v>179</v>
      </c>
      <c r="DJ94" s="14">
        <v>172</v>
      </c>
      <c r="DK94" s="14">
        <v>181</v>
      </c>
      <c r="DL94" s="14">
        <v>802</v>
      </c>
      <c r="DM94" s="14">
        <v>573</v>
      </c>
      <c r="DN94" s="14">
        <v>493</v>
      </c>
      <c r="DO94" s="14">
        <v>615</v>
      </c>
      <c r="DP94" s="14">
        <v>689</v>
      </c>
      <c r="DQ94" s="14">
        <v>591</v>
      </c>
      <c r="DR94" s="14">
        <v>470</v>
      </c>
      <c r="DS94" s="14">
        <v>439</v>
      </c>
      <c r="DT94" s="14">
        <v>351</v>
      </c>
      <c r="DU94" s="14">
        <v>329</v>
      </c>
      <c r="DV94" s="14">
        <v>234</v>
      </c>
      <c r="DW94" s="14">
        <v>204</v>
      </c>
      <c r="DX94" s="14">
        <v>124</v>
      </c>
      <c r="DY94" s="14">
        <v>44</v>
      </c>
      <c r="DZ94" s="14">
        <v>9</v>
      </c>
      <c r="EA94" s="14">
        <v>5</v>
      </c>
      <c r="EB94">
        <v>1300</v>
      </c>
      <c r="EC94">
        <v>386</v>
      </c>
      <c r="ED94">
        <v>58</v>
      </c>
      <c r="EE94">
        <v>427</v>
      </c>
      <c r="EF94">
        <v>4683</v>
      </c>
      <c r="EG94">
        <v>1061</v>
      </c>
    </row>
    <row r="95" spans="1:137" ht="12.75">
      <c r="A95" t="s">
        <v>258</v>
      </c>
      <c r="B95" s="12">
        <v>4</v>
      </c>
      <c r="C95">
        <v>11522</v>
      </c>
      <c r="D95">
        <v>117</v>
      </c>
      <c r="E95">
        <v>145</v>
      </c>
      <c r="F95">
        <v>113</v>
      </c>
      <c r="G95">
        <v>143</v>
      </c>
      <c r="H95">
        <v>144</v>
      </c>
      <c r="I95">
        <v>129</v>
      </c>
      <c r="J95">
        <v>185</v>
      </c>
      <c r="K95">
        <v>137</v>
      </c>
      <c r="L95">
        <v>127</v>
      </c>
      <c r="M95">
        <v>148</v>
      </c>
      <c r="N95">
        <v>145</v>
      </c>
      <c r="O95">
        <v>142</v>
      </c>
      <c r="P95">
        <v>146</v>
      </c>
      <c r="Q95">
        <v>127</v>
      </c>
      <c r="R95">
        <v>160</v>
      </c>
      <c r="S95">
        <v>160</v>
      </c>
      <c r="T95">
        <v>154</v>
      </c>
      <c r="U95">
        <v>149</v>
      </c>
      <c r="V95">
        <v>200</v>
      </c>
      <c r="W95">
        <v>184</v>
      </c>
      <c r="X95">
        <v>200</v>
      </c>
      <c r="Y95">
        <v>215</v>
      </c>
      <c r="Z95">
        <v>211</v>
      </c>
      <c r="AA95">
        <v>234</v>
      </c>
      <c r="AB95">
        <v>226</v>
      </c>
      <c r="AC95">
        <v>1062</v>
      </c>
      <c r="AD95">
        <v>929</v>
      </c>
      <c r="AE95">
        <v>846</v>
      </c>
      <c r="AF95">
        <v>822</v>
      </c>
      <c r="AG95">
        <v>870</v>
      </c>
      <c r="AH95">
        <v>713</v>
      </c>
      <c r="AI95">
        <v>617</v>
      </c>
      <c r="AJ95">
        <v>449</v>
      </c>
      <c r="AK95">
        <v>345</v>
      </c>
      <c r="AL95">
        <v>302</v>
      </c>
      <c r="AM95">
        <v>204</v>
      </c>
      <c r="AN95">
        <v>177</v>
      </c>
      <c r="AO95">
        <v>93</v>
      </c>
      <c r="AP95">
        <v>35</v>
      </c>
      <c r="AQ95">
        <v>14</v>
      </c>
      <c r="AR95">
        <v>4</v>
      </c>
      <c r="AS95" s="13">
        <v>5179</v>
      </c>
      <c r="AT95" s="13">
        <v>45</v>
      </c>
      <c r="AU95" s="13">
        <v>80</v>
      </c>
      <c r="AV95" s="13">
        <v>69</v>
      </c>
      <c r="AW95" s="13">
        <v>63</v>
      </c>
      <c r="AX95" s="13">
        <v>73</v>
      </c>
      <c r="AY95" s="13">
        <v>72</v>
      </c>
      <c r="AZ95" s="13">
        <v>97</v>
      </c>
      <c r="BA95" s="13">
        <v>58</v>
      </c>
      <c r="BB95" s="13">
        <v>54</v>
      </c>
      <c r="BC95" s="13">
        <v>73</v>
      </c>
      <c r="BD95" s="13">
        <v>79</v>
      </c>
      <c r="BE95" s="13">
        <v>78</v>
      </c>
      <c r="BF95" s="13">
        <v>69</v>
      </c>
      <c r="BG95" s="13">
        <v>67</v>
      </c>
      <c r="BH95" s="13">
        <v>86</v>
      </c>
      <c r="BI95" s="13">
        <v>77</v>
      </c>
      <c r="BJ95" s="13">
        <v>77</v>
      </c>
      <c r="BK95" s="13">
        <v>79</v>
      </c>
      <c r="BL95" s="13">
        <v>104</v>
      </c>
      <c r="BM95" s="13">
        <v>80</v>
      </c>
      <c r="BN95" s="13">
        <v>85</v>
      </c>
      <c r="BO95" s="13">
        <v>101</v>
      </c>
      <c r="BP95" s="13">
        <v>95</v>
      </c>
      <c r="BQ95" s="13">
        <v>99</v>
      </c>
      <c r="BR95" s="13">
        <v>85</v>
      </c>
      <c r="BS95" s="13">
        <v>503</v>
      </c>
      <c r="BT95" s="13">
        <v>407</v>
      </c>
      <c r="BU95" s="13">
        <v>384</v>
      </c>
      <c r="BV95" s="13">
        <v>358</v>
      </c>
      <c r="BW95" s="13">
        <v>392</v>
      </c>
      <c r="BX95" s="13">
        <v>326</v>
      </c>
      <c r="BY95" s="13">
        <v>258</v>
      </c>
      <c r="BZ95" s="13">
        <v>188</v>
      </c>
      <c r="CA95" s="13">
        <v>139</v>
      </c>
      <c r="CB95" s="13">
        <v>103</v>
      </c>
      <c r="CC95" s="13">
        <v>79</v>
      </c>
      <c r="CD95" s="13">
        <v>56</v>
      </c>
      <c r="CE95" s="13">
        <v>32</v>
      </c>
      <c r="CF95" s="13">
        <v>5</v>
      </c>
      <c r="CG95" s="13">
        <v>2</v>
      </c>
      <c r="CH95" s="13">
        <v>1</v>
      </c>
      <c r="CI95">
        <v>418</v>
      </c>
      <c r="CJ95">
        <v>97</v>
      </c>
      <c r="CK95">
        <v>8</v>
      </c>
      <c r="CL95" s="14">
        <v>6343</v>
      </c>
      <c r="CM95" s="14">
        <v>72</v>
      </c>
      <c r="CN95" s="14">
        <v>65</v>
      </c>
      <c r="CO95" s="14">
        <v>45</v>
      </c>
      <c r="CP95" s="14">
        <v>79</v>
      </c>
      <c r="CQ95" s="14">
        <v>71</v>
      </c>
      <c r="CR95" s="14">
        <v>57</v>
      </c>
      <c r="CS95" s="14">
        <v>88</v>
      </c>
      <c r="CT95" s="14">
        <v>79</v>
      </c>
      <c r="CU95" s="14">
        <v>73</v>
      </c>
      <c r="CV95" s="14">
        <v>75</v>
      </c>
      <c r="CW95" s="14">
        <v>66</v>
      </c>
      <c r="CX95" s="14">
        <v>63</v>
      </c>
      <c r="CY95" s="14">
        <v>77</v>
      </c>
      <c r="CZ95" s="14">
        <v>60</v>
      </c>
      <c r="DA95" s="14">
        <v>74</v>
      </c>
      <c r="DB95" s="14">
        <v>83</v>
      </c>
      <c r="DC95" s="14">
        <v>77</v>
      </c>
      <c r="DD95" s="14">
        <v>70</v>
      </c>
      <c r="DE95" s="14">
        <v>96</v>
      </c>
      <c r="DF95" s="14">
        <v>104</v>
      </c>
      <c r="DG95" s="14">
        <v>114</v>
      </c>
      <c r="DH95" s="14">
        <v>114</v>
      </c>
      <c r="DI95" s="14">
        <v>117</v>
      </c>
      <c r="DJ95" s="14">
        <v>135</v>
      </c>
      <c r="DK95" s="14">
        <v>140</v>
      </c>
      <c r="DL95" s="14">
        <v>560</v>
      </c>
      <c r="DM95" s="14">
        <v>522</v>
      </c>
      <c r="DN95" s="14">
        <v>462</v>
      </c>
      <c r="DO95" s="14">
        <v>464</v>
      </c>
      <c r="DP95" s="14">
        <v>478</v>
      </c>
      <c r="DQ95" s="14">
        <v>387</v>
      </c>
      <c r="DR95" s="14">
        <v>359</v>
      </c>
      <c r="DS95" s="14">
        <v>260</v>
      </c>
      <c r="DT95" s="14">
        <v>206</v>
      </c>
      <c r="DU95" s="14">
        <v>199</v>
      </c>
      <c r="DV95" s="14">
        <v>125</v>
      </c>
      <c r="DW95" s="14">
        <v>121</v>
      </c>
      <c r="DX95" s="14">
        <v>60</v>
      </c>
      <c r="DY95" s="14">
        <v>30</v>
      </c>
      <c r="DZ95" s="14">
        <v>11</v>
      </c>
      <c r="EA95" s="14">
        <v>3</v>
      </c>
      <c r="EB95">
        <v>756</v>
      </c>
      <c r="EC95">
        <v>226</v>
      </c>
      <c r="ED95">
        <v>45</v>
      </c>
      <c r="EE95">
        <v>340</v>
      </c>
      <c r="EF95">
        <v>3537</v>
      </c>
      <c r="EG95">
        <v>746</v>
      </c>
    </row>
    <row r="96" spans="1:137" ht="12.75">
      <c r="A96" t="s">
        <v>259</v>
      </c>
      <c r="B96" s="12">
        <v>6</v>
      </c>
      <c r="C96">
        <v>53009</v>
      </c>
      <c r="D96">
        <v>945</v>
      </c>
      <c r="E96">
        <v>904</v>
      </c>
      <c r="F96">
        <v>890</v>
      </c>
      <c r="G96">
        <v>869</v>
      </c>
      <c r="H96">
        <v>925</v>
      </c>
      <c r="I96">
        <v>862</v>
      </c>
      <c r="J96">
        <v>903</v>
      </c>
      <c r="K96">
        <v>917</v>
      </c>
      <c r="L96">
        <v>959</v>
      </c>
      <c r="M96">
        <v>940</v>
      </c>
      <c r="N96">
        <v>1050</v>
      </c>
      <c r="O96">
        <v>957</v>
      </c>
      <c r="P96">
        <v>964</v>
      </c>
      <c r="Q96">
        <v>1018</v>
      </c>
      <c r="R96">
        <v>1057</v>
      </c>
      <c r="S96">
        <v>1102</v>
      </c>
      <c r="T96">
        <v>1020</v>
      </c>
      <c r="U96">
        <v>1047</v>
      </c>
      <c r="V96">
        <v>1048</v>
      </c>
      <c r="W96">
        <v>873</v>
      </c>
      <c r="X96">
        <v>1002</v>
      </c>
      <c r="Y96">
        <v>1035</v>
      </c>
      <c r="Z96">
        <v>1086</v>
      </c>
      <c r="AA96">
        <v>1042</v>
      </c>
      <c r="AB96">
        <v>1030</v>
      </c>
      <c r="AC96">
        <v>5156</v>
      </c>
      <c r="AD96">
        <v>5053</v>
      </c>
      <c r="AE96">
        <v>4618</v>
      </c>
      <c r="AF96">
        <v>4041</v>
      </c>
      <c r="AG96">
        <v>3128</v>
      </c>
      <c r="AH96">
        <v>2132</v>
      </c>
      <c r="AI96">
        <v>1514</v>
      </c>
      <c r="AJ96">
        <v>1161</v>
      </c>
      <c r="AK96">
        <v>648</v>
      </c>
      <c r="AL96">
        <v>459</v>
      </c>
      <c r="AM96">
        <v>321</v>
      </c>
      <c r="AN96">
        <v>197</v>
      </c>
      <c r="AO96">
        <v>85</v>
      </c>
      <c r="AP96">
        <v>31</v>
      </c>
      <c r="AQ96">
        <v>11</v>
      </c>
      <c r="AR96">
        <v>7</v>
      </c>
      <c r="AS96" s="13">
        <v>25538</v>
      </c>
      <c r="AT96" s="13">
        <v>489</v>
      </c>
      <c r="AU96" s="13">
        <v>434</v>
      </c>
      <c r="AV96" s="13">
        <v>436</v>
      </c>
      <c r="AW96" s="13">
        <v>460</v>
      </c>
      <c r="AX96" s="13">
        <v>506</v>
      </c>
      <c r="AY96" s="13">
        <v>435</v>
      </c>
      <c r="AZ96" s="13">
        <v>428</v>
      </c>
      <c r="BA96" s="13">
        <v>455</v>
      </c>
      <c r="BB96" s="13">
        <v>490</v>
      </c>
      <c r="BC96" s="13">
        <v>503</v>
      </c>
      <c r="BD96" s="13">
        <v>546</v>
      </c>
      <c r="BE96" s="13">
        <v>507</v>
      </c>
      <c r="BF96" s="13">
        <v>501</v>
      </c>
      <c r="BG96" s="13">
        <v>516</v>
      </c>
      <c r="BH96" s="13">
        <v>557</v>
      </c>
      <c r="BI96" s="13">
        <v>570</v>
      </c>
      <c r="BJ96" s="13">
        <v>496</v>
      </c>
      <c r="BK96" s="13">
        <v>521</v>
      </c>
      <c r="BL96" s="13">
        <v>552</v>
      </c>
      <c r="BM96" s="13">
        <v>428</v>
      </c>
      <c r="BN96" s="13">
        <v>487</v>
      </c>
      <c r="BO96" s="13">
        <v>488</v>
      </c>
      <c r="BP96" s="13">
        <v>537</v>
      </c>
      <c r="BQ96" s="13">
        <v>508</v>
      </c>
      <c r="BR96" s="13">
        <v>480</v>
      </c>
      <c r="BS96" s="13">
        <v>2379</v>
      </c>
      <c r="BT96" s="13">
        <v>2343</v>
      </c>
      <c r="BU96" s="13">
        <v>2177</v>
      </c>
      <c r="BV96" s="13">
        <v>1962</v>
      </c>
      <c r="BW96" s="13">
        <v>1460</v>
      </c>
      <c r="BX96" s="13">
        <v>993</v>
      </c>
      <c r="BY96" s="13">
        <v>700</v>
      </c>
      <c r="BZ96" s="13">
        <v>509</v>
      </c>
      <c r="CA96" s="13">
        <v>270</v>
      </c>
      <c r="CB96" s="13">
        <v>178</v>
      </c>
      <c r="CC96" s="13">
        <v>131</v>
      </c>
      <c r="CD96" s="13">
        <v>53</v>
      </c>
      <c r="CE96" s="13">
        <v>39</v>
      </c>
      <c r="CF96" s="13">
        <v>12</v>
      </c>
      <c r="CG96" s="13">
        <v>3</v>
      </c>
      <c r="CH96" s="13">
        <v>1</v>
      </c>
      <c r="CI96">
        <v>687</v>
      </c>
      <c r="CJ96">
        <v>108</v>
      </c>
      <c r="CK96">
        <v>17</v>
      </c>
      <c r="CL96" s="14">
        <v>27471</v>
      </c>
      <c r="CM96" s="14">
        <v>456</v>
      </c>
      <c r="CN96" s="14">
        <v>470</v>
      </c>
      <c r="CO96" s="14">
        <v>454</v>
      </c>
      <c r="CP96" s="14">
        <v>409</v>
      </c>
      <c r="CQ96" s="14">
        <v>419</v>
      </c>
      <c r="CR96" s="14">
        <v>427</v>
      </c>
      <c r="CS96" s="14">
        <v>476</v>
      </c>
      <c r="CT96" s="14">
        <v>462</v>
      </c>
      <c r="CU96" s="14">
        <v>469</v>
      </c>
      <c r="CV96" s="14">
        <v>437</v>
      </c>
      <c r="CW96" s="14">
        <v>504</v>
      </c>
      <c r="CX96" s="14">
        <v>451</v>
      </c>
      <c r="CY96" s="14">
        <v>463</v>
      </c>
      <c r="CZ96" s="14">
        <v>502</v>
      </c>
      <c r="DA96" s="14">
        <v>501</v>
      </c>
      <c r="DB96" s="14">
        <v>532</v>
      </c>
      <c r="DC96" s="14">
        <v>523</v>
      </c>
      <c r="DD96" s="14">
        <v>526</v>
      </c>
      <c r="DE96" s="14">
        <v>496</v>
      </c>
      <c r="DF96" s="14">
        <v>445</v>
      </c>
      <c r="DG96" s="14">
        <v>515</v>
      </c>
      <c r="DH96" s="14">
        <v>547</v>
      </c>
      <c r="DI96" s="14">
        <v>549</v>
      </c>
      <c r="DJ96" s="14">
        <v>534</v>
      </c>
      <c r="DK96" s="14">
        <v>550</v>
      </c>
      <c r="DL96" s="14">
        <v>2777</v>
      </c>
      <c r="DM96" s="14">
        <v>2710</v>
      </c>
      <c r="DN96" s="14">
        <v>2441</v>
      </c>
      <c r="DO96" s="14">
        <v>2079</v>
      </c>
      <c r="DP96" s="14">
        <v>1668</v>
      </c>
      <c r="DQ96" s="14">
        <v>1139</v>
      </c>
      <c r="DR96" s="14">
        <v>814</v>
      </c>
      <c r="DS96" s="14">
        <v>652</v>
      </c>
      <c r="DT96" s="14">
        <v>379</v>
      </c>
      <c r="DU96" s="14">
        <v>281</v>
      </c>
      <c r="DV96" s="14">
        <v>189</v>
      </c>
      <c r="DW96" s="14">
        <v>144</v>
      </c>
      <c r="DX96" s="14">
        <v>47</v>
      </c>
      <c r="DY96" s="14">
        <v>19</v>
      </c>
      <c r="DZ96" s="14">
        <v>8</v>
      </c>
      <c r="EA96" s="14">
        <v>6</v>
      </c>
      <c r="EB96">
        <v>1073</v>
      </c>
      <c r="EC96">
        <v>224</v>
      </c>
      <c r="ED96">
        <v>33</v>
      </c>
      <c r="EE96">
        <v>2419</v>
      </c>
      <c r="EF96">
        <v>16894</v>
      </c>
      <c r="EG96">
        <v>1953</v>
      </c>
    </row>
    <row r="97" spans="1:137" ht="12.75">
      <c r="A97" t="s">
        <v>260</v>
      </c>
      <c r="B97" s="12">
        <v>6</v>
      </c>
      <c r="C97">
        <v>15261</v>
      </c>
      <c r="D97">
        <v>258</v>
      </c>
      <c r="E97">
        <v>230</v>
      </c>
      <c r="F97">
        <v>250</v>
      </c>
      <c r="G97">
        <v>221</v>
      </c>
      <c r="H97">
        <v>230</v>
      </c>
      <c r="I97">
        <v>216</v>
      </c>
      <c r="J97">
        <v>225</v>
      </c>
      <c r="K97">
        <v>229</v>
      </c>
      <c r="L97">
        <v>245</v>
      </c>
      <c r="M97">
        <v>254</v>
      </c>
      <c r="N97">
        <v>279</v>
      </c>
      <c r="O97">
        <v>264</v>
      </c>
      <c r="P97">
        <v>285</v>
      </c>
      <c r="Q97">
        <v>296</v>
      </c>
      <c r="R97">
        <v>282</v>
      </c>
      <c r="S97">
        <v>307</v>
      </c>
      <c r="T97">
        <v>306</v>
      </c>
      <c r="U97">
        <v>325</v>
      </c>
      <c r="V97">
        <v>336</v>
      </c>
      <c r="W97">
        <v>274</v>
      </c>
      <c r="X97">
        <v>319</v>
      </c>
      <c r="Y97">
        <v>308</v>
      </c>
      <c r="Z97">
        <v>361</v>
      </c>
      <c r="AA97">
        <v>343</v>
      </c>
      <c r="AB97">
        <v>343</v>
      </c>
      <c r="AC97">
        <v>1508</v>
      </c>
      <c r="AD97">
        <v>1348</v>
      </c>
      <c r="AE97">
        <v>1160</v>
      </c>
      <c r="AF97">
        <v>1078</v>
      </c>
      <c r="AG97">
        <v>920</v>
      </c>
      <c r="AH97">
        <v>705</v>
      </c>
      <c r="AI97">
        <v>494</v>
      </c>
      <c r="AJ97">
        <v>345</v>
      </c>
      <c r="AK97">
        <v>258</v>
      </c>
      <c r="AL97">
        <v>203</v>
      </c>
      <c r="AM97">
        <v>105</v>
      </c>
      <c r="AN97">
        <v>86</v>
      </c>
      <c r="AO97">
        <v>39</v>
      </c>
      <c r="AP97">
        <v>21</v>
      </c>
      <c r="AQ97">
        <v>5</v>
      </c>
      <c r="AR97">
        <v>0</v>
      </c>
      <c r="AS97" s="13">
        <v>7328</v>
      </c>
      <c r="AT97" s="13">
        <v>128</v>
      </c>
      <c r="AU97" s="13">
        <v>105</v>
      </c>
      <c r="AV97" s="13">
        <v>119</v>
      </c>
      <c r="AW97" s="13">
        <v>105</v>
      </c>
      <c r="AX97" s="13">
        <v>112</v>
      </c>
      <c r="AY97" s="13">
        <v>117</v>
      </c>
      <c r="AZ97" s="13">
        <v>113</v>
      </c>
      <c r="BA97" s="13">
        <v>121</v>
      </c>
      <c r="BB97" s="13">
        <v>126</v>
      </c>
      <c r="BC97" s="13">
        <v>125</v>
      </c>
      <c r="BD97" s="13">
        <v>154</v>
      </c>
      <c r="BE97" s="13">
        <v>132</v>
      </c>
      <c r="BF97" s="13">
        <v>142</v>
      </c>
      <c r="BG97" s="13">
        <v>123</v>
      </c>
      <c r="BH97" s="13">
        <v>139</v>
      </c>
      <c r="BI97" s="13">
        <v>145</v>
      </c>
      <c r="BJ97" s="13">
        <v>145</v>
      </c>
      <c r="BK97" s="13">
        <v>151</v>
      </c>
      <c r="BL97" s="13">
        <v>154</v>
      </c>
      <c r="BM97" s="13">
        <v>142</v>
      </c>
      <c r="BN97" s="13">
        <v>164</v>
      </c>
      <c r="BO97" s="13">
        <v>161</v>
      </c>
      <c r="BP97" s="13">
        <v>205</v>
      </c>
      <c r="BQ97" s="13">
        <v>178</v>
      </c>
      <c r="BR97" s="13">
        <v>163</v>
      </c>
      <c r="BS97" s="13">
        <v>754</v>
      </c>
      <c r="BT97" s="13">
        <v>600</v>
      </c>
      <c r="BU97" s="13">
        <v>558</v>
      </c>
      <c r="BV97" s="13">
        <v>528</v>
      </c>
      <c r="BW97" s="13">
        <v>422</v>
      </c>
      <c r="BX97" s="13">
        <v>332</v>
      </c>
      <c r="BY97" s="13">
        <v>226</v>
      </c>
      <c r="BZ97" s="13">
        <v>148</v>
      </c>
      <c r="CA97" s="13">
        <v>121</v>
      </c>
      <c r="CB97" s="13">
        <v>75</v>
      </c>
      <c r="CC97" s="13">
        <v>48</v>
      </c>
      <c r="CD97" s="13">
        <v>29</v>
      </c>
      <c r="CE97" s="13">
        <v>11</v>
      </c>
      <c r="CF97" s="13">
        <v>5</v>
      </c>
      <c r="CG97" s="13">
        <v>2</v>
      </c>
      <c r="CH97" s="13">
        <v>0</v>
      </c>
      <c r="CI97">
        <v>291</v>
      </c>
      <c r="CJ97">
        <v>48</v>
      </c>
      <c r="CK97">
        <v>7</v>
      </c>
      <c r="CL97" s="14">
        <v>7933</v>
      </c>
      <c r="CM97" s="14">
        <v>130</v>
      </c>
      <c r="CN97" s="14">
        <v>125</v>
      </c>
      <c r="CO97" s="14">
        <v>131</v>
      </c>
      <c r="CP97" s="14">
        <v>116</v>
      </c>
      <c r="CQ97" s="14">
        <v>118</v>
      </c>
      <c r="CR97" s="14">
        <v>100</v>
      </c>
      <c r="CS97" s="14">
        <v>111</v>
      </c>
      <c r="CT97" s="14">
        <v>108</v>
      </c>
      <c r="CU97" s="14">
        <v>119</v>
      </c>
      <c r="CV97" s="14">
        <v>129</v>
      </c>
      <c r="CW97" s="14">
        <v>125</v>
      </c>
      <c r="CX97" s="14">
        <v>132</v>
      </c>
      <c r="CY97" s="14">
        <v>144</v>
      </c>
      <c r="CZ97" s="14">
        <v>173</v>
      </c>
      <c r="DA97" s="14">
        <v>143</v>
      </c>
      <c r="DB97" s="14">
        <v>162</v>
      </c>
      <c r="DC97" s="14">
        <v>161</v>
      </c>
      <c r="DD97" s="14">
        <v>174</v>
      </c>
      <c r="DE97" s="14">
        <v>182</v>
      </c>
      <c r="DF97" s="14">
        <v>132</v>
      </c>
      <c r="DG97" s="14">
        <v>155</v>
      </c>
      <c r="DH97" s="14">
        <v>147</v>
      </c>
      <c r="DI97" s="14">
        <v>156</v>
      </c>
      <c r="DJ97" s="14">
        <v>165</v>
      </c>
      <c r="DK97" s="14">
        <v>180</v>
      </c>
      <c r="DL97" s="14">
        <v>753</v>
      </c>
      <c r="DM97" s="14">
        <v>747</v>
      </c>
      <c r="DN97" s="14">
        <v>603</v>
      </c>
      <c r="DO97" s="14">
        <v>551</v>
      </c>
      <c r="DP97" s="14">
        <v>497</v>
      </c>
      <c r="DQ97" s="14">
        <v>373</v>
      </c>
      <c r="DR97" s="14">
        <v>268</v>
      </c>
      <c r="DS97" s="14">
        <v>198</v>
      </c>
      <c r="DT97" s="14">
        <v>137</v>
      </c>
      <c r="DU97" s="14">
        <v>128</v>
      </c>
      <c r="DV97" s="14">
        <v>57</v>
      </c>
      <c r="DW97" s="14">
        <v>57</v>
      </c>
      <c r="DX97" s="14">
        <v>27</v>
      </c>
      <c r="DY97" s="14">
        <v>16</v>
      </c>
      <c r="DZ97" s="14">
        <v>3</v>
      </c>
      <c r="EA97" s="14">
        <v>0</v>
      </c>
      <c r="EB97">
        <v>426</v>
      </c>
      <c r="EC97">
        <v>103</v>
      </c>
      <c r="ED97">
        <v>19</v>
      </c>
      <c r="EE97">
        <v>716</v>
      </c>
      <c r="EF97">
        <v>4766</v>
      </c>
      <c r="EG97">
        <v>641</v>
      </c>
    </row>
    <row r="98" spans="1:137" ht="12.75">
      <c r="A98" t="s">
        <v>261</v>
      </c>
      <c r="B98" s="12">
        <v>6</v>
      </c>
      <c r="C98">
        <v>1396</v>
      </c>
      <c r="D98">
        <v>29</v>
      </c>
      <c r="E98">
        <v>24</v>
      </c>
      <c r="F98">
        <v>19</v>
      </c>
      <c r="G98">
        <v>18</v>
      </c>
      <c r="H98">
        <v>26</v>
      </c>
      <c r="I98">
        <v>22</v>
      </c>
      <c r="J98">
        <v>24</v>
      </c>
      <c r="K98">
        <v>24</v>
      </c>
      <c r="L98">
        <v>12</v>
      </c>
      <c r="M98">
        <v>24</v>
      </c>
      <c r="N98">
        <v>31</v>
      </c>
      <c r="O98">
        <v>26</v>
      </c>
      <c r="P98">
        <v>18</v>
      </c>
      <c r="Q98">
        <v>29</v>
      </c>
      <c r="R98">
        <v>28</v>
      </c>
      <c r="S98">
        <v>36</v>
      </c>
      <c r="T98">
        <v>25</v>
      </c>
      <c r="U98">
        <v>25</v>
      </c>
      <c r="V98">
        <v>42</v>
      </c>
      <c r="W98">
        <v>20</v>
      </c>
      <c r="X98">
        <v>21</v>
      </c>
      <c r="Y98">
        <v>34</v>
      </c>
      <c r="Z98">
        <v>41</v>
      </c>
      <c r="AA98">
        <v>28</v>
      </c>
      <c r="AB98">
        <v>30</v>
      </c>
      <c r="AC98">
        <v>137</v>
      </c>
      <c r="AD98">
        <v>121</v>
      </c>
      <c r="AE98">
        <v>80</v>
      </c>
      <c r="AF98">
        <v>120</v>
      </c>
      <c r="AG98">
        <v>76</v>
      </c>
      <c r="AH98">
        <v>63</v>
      </c>
      <c r="AI98">
        <v>32</v>
      </c>
      <c r="AJ98">
        <v>19</v>
      </c>
      <c r="AK98">
        <v>33</v>
      </c>
      <c r="AL98">
        <v>27</v>
      </c>
      <c r="AM98">
        <v>21</v>
      </c>
      <c r="AN98">
        <v>8</v>
      </c>
      <c r="AO98">
        <v>2</v>
      </c>
      <c r="AP98">
        <v>1</v>
      </c>
      <c r="AQ98">
        <v>0</v>
      </c>
      <c r="AR98">
        <v>0</v>
      </c>
      <c r="AS98" s="13">
        <v>697</v>
      </c>
      <c r="AT98" s="13">
        <v>17</v>
      </c>
      <c r="AU98" s="13">
        <v>15</v>
      </c>
      <c r="AV98" s="13">
        <v>8</v>
      </c>
      <c r="AW98" s="13">
        <v>6</v>
      </c>
      <c r="AX98" s="13">
        <v>14</v>
      </c>
      <c r="AY98" s="13">
        <v>10</v>
      </c>
      <c r="AZ98" s="13">
        <v>15</v>
      </c>
      <c r="BA98" s="13">
        <v>14</v>
      </c>
      <c r="BB98" s="13">
        <v>7</v>
      </c>
      <c r="BC98" s="13">
        <v>15</v>
      </c>
      <c r="BD98" s="13">
        <v>14</v>
      </c>
      <c r="BE98" s="13">
        <v>15</v>
      </c>
      <c r="BF98" s="13">
        <v>8</v>
      </c>
      <c r="BG98" s="13">
        <v>14</v>
      </c>
      <c r="BH98" s="13">
        <v>15</v>
      </c>
      <c r="BI98" s="13">
        <v>17</v>
      </c>
      <c r="BJ98" s="13">
        <v>9</v>
      </c>
      <c r="BK98" s="13">
        <v>15</v>
      </c>
      <c r="BL98" s="13">
        <v>20</v>
      </c>
      <c r="BM98" s="13">
        <v>15</v>
      </c>
      <c r="BN98" s="13">
        <v>14</v>
      </c>
      <c r="BO98" s="13">
        <v>21</v>
      </c>
      <c r="BP98" s="13">
        <v>18</v>
      </c>
      <c r="BQ98" s="13">
        <v>19</v>
      </c>
      <c r="BR98" s="13">
        <v>12</v>
      </c>
      <c r="BS98" s="13">
        <v>74</v>
      </c>
      <c r="BT98" s="13">
        <v>55</v>
      </c>
      <c r="BU98" s="13">
        <v>33</v>
      </c>
      <c r="BV98" s="13">
        <v>53</v>
      </c>
      <c r="BW98" s="13">
        <v>37</v>
      </c>
      <c r="BX98" s="13">
        <v>29</v>
      </c>
      <c r="BY98" s="13">
        <v>16</v>
      </c>
      <c r="BZ98" s="13">
        <v>9</v>
      </c>
      <c r="CA98" s="13">
        <v>17</v>
      </c>
      <c r="CB98" s="13">
        <v>15</v>
      </c>
      <c r="CC98" s="13">
        <v>14</v>
      </c>
      <c r="CD98" s="13">
        <v>1</v>
      </c>
      <c r="CE98" s="13">
        <v>2</v>
      </c>
      <c r="CF98" s="13">
        <v>0</v>
      </c>
      <c r="CG98" s="13">
        <v>0</v>
      </c>
      <c r="CH98" s="13">
        <v>0</v>
      </c>
      <c r="CI98">
        <v>48</v>
      </c>
      <c r="CJ98">
        <v>3</v>
      </c>
      <c r="CK98">
        <v>0</v>
      </c>
      <c r="CL98" s="14">
        <v>699</v>
      </c>
      <c r="CM98" s="14">
        <v>12</v>
      </c>
      <c r="CN98" s="14">
        <v>9</v>
      </c>
      <c r="CO98" s="14">
        <v>10</v>
      </c>
      <c r="CP98" s="14">
        <v>11</v>
      </c>
      <c r="CQ98" s="14">
        <v>12</v>
      </c>
      <c r="CR98" s="14">
        <v>11</v>
      </c>
      <c r="CS98" s="14">
        <v>9</v>
      </c>
      <c r="CT98" s="14">
        <v>10</v>
      </c>
      <c r="CU98" s="14">
        <v>5</v>
      </c>
      <c r="CV98" s="14">
        <v>9</v>
      </c>
      <c r="CW98" s="14">
        <v>18</v>
      </c>
      <c r="CX98" s="14">
        <v>11</v>
      </c>
      <c r="CY98" s="14">
        <v>9</v>
      </c>
      <c r="CZ98" s="14">
        <v>16</v>
      </c>
      <c r="DA98" s="14">
        <v>14</v>
      </c>
      <c r="DB98" s="14">
        <v>20</v>
      </c>
      <c r="DC98" s="14">
        <v>16</v>
      </c>
      <c r="DD98" s="14">
        <v>10</v>
      </c>
      <c r="DE98" s="14">
        <v>22</v>
      </c>
      <c r="DF98" s="14">
        <v>5</v>
      </c>
      <c r="DG98" s="14">
        <v>7</v>
      </c>
      <c r="DH98" s="14">
        <v>14</v>
      </c>
      <c r="DI98" s="14">
        <v>23</v>
      </c>
      <c r="DJ98" s="14">
        <v>9</v>
      </c>
      <c r="DK98" s="14">
        <v>18</v>
      </c>
      <c r="DL98" s="14">
        <v>63</v>
      </c>
      <c r="DM98" s="14">
        <v>66</v>
      </c>
      <c r="DN98" s="14">
        <v>47</v>
      </c>
      <c r="DO98" s="14">
        <v>67</v>
      </c>
      <c r="DP98" s="14">
        <v>38</v>
      </c>
      <c r="DQ98" s="14">
        <v>34</v>
      </c>
      <c r="DR98" s="14">
        <v>17</v>
      </c>
      <c r="DS98" s="14">
        <v>9</v>
      </c>
      <c r="DT98" s="14">
        <v>17</v>
      </c>
      <c r="DU98" s="14">
        <v>12</v>
      </c>
      <c r="DV98" s="14">
        <v>7</v>
      </c>
      <c r="DW98" s="14">
        <v>7</v>
      </c>
      <c r="DX98" s="14">
        <v>0</v>
      </c>
      <c r="DY98" s="14">
        <v>1</v>
      </c>
      <c r="DZ98" s="14">
        <v>0</v>
      </c>
      <c r="EA98" s="14">
        <v>0</v>
      </c>
      <c r="EB98">
        <v>45</v>
      </c>
      <c r="EC98">
        <v>8</v>
      </c>
      <c r="ED98">
        <v>1</v>
      </c>
      <c r="EE98">
        <v>68</v>
      </c>
      <c r="EF98">
        <v>424</v>
      </c>
      <c r="EG98">
        <v>51</v>
      </c>
    </row>
    <row r="99" spans="1:137" ht="12.75">
      <c r="A99" t="s">
        <v>262</v>
      </c>
      <c r="B99" s="12">
        <v>3</v>
      </c>
      <c r="C99">
        <v>44220</v>
      </c>
      <c r="D99">
        <v>672</v>
      </c>
      <c r="E99">
        <v>651</v>
      </c>
      <c r="F99">
        <v>701</v>
      </c>
      <c r="G99">
        <v>703</v>
      </c>
      <c r="H99">
        <v>682</v>
      </c>
      <c r="I99">
        <v>695</v>
      </c>
      <c r="J99">
        <v>727</v>
      </c>
      <c r="K99">
        <v>722</v>
      </c>
      <c r="L99">
        <v>736</v>
      </c>
      <c r="M99">
        <v>685</v>
      </c>
      <c r="N99">
        <v>865</v>
      </c>
      <c r="O99">
        <v>843</v>
      </c>
      <c r="P99">
        <v>888</v>
      </c>
      <c r="Q99">
        <v>825</v>
      </c>
      <c r="R99">
        <v>901</v>
      </c>
      <c r="S99">
        <v>997</v>
      </c>
      <c r="T99">
        <v>913</v>
      </c>
      <c r="U99">
        <v>886</v>
      </c>
      <c r="V99">
        <v>967</v>
      </c>
      <c r="W99">
        <v>796</v>
      </c>
      <c r="X99">
        <v>931</v>
      </c>
      <c r="Y99">
        <v>962</v>
      </c>
      <c r="Z99">
        <v>1008</v>
      </c>
      <c r="AA99">
        <v>906</v>
      </c>
      <c r="AB99">
        <v>927</v>
      </c>
      <c r="AC99">
        <v>4234</v>
      </c>
      <c r="AD99">
        <v>3606</v>
      </c>
      <c r="AE99">
        <v>3210</v>
      </c>
      <c r="AF99">
        <v>3308</v>
      </c>
      <c r="AG99">
        <v>2738</v>
      </c>
      <c r="AH99">
        <v>1955</v>
      </c>
      <c r="AI99">
        <v>1489</v>
      </c>
      <c r="AJ99">
        <v>1090</v>
      </c>
      <c r="AK99">
        <v>738</v>
      </c>
      <c r="AL99">
        <v>524</v>
      </c>
      <c r="AM99">
        <v>342</v>
      </c>
      <c r="AN99">
        <v>239</v>
      </c>
      <c r="AO99">
        <v>105</v>
      </c>
      <c r="AP99">
        <v>39</v>
      </c>
      <c r="AQ99">
        <v>11</v>
      </c>
      <c r="AR99">
        <v>1</v>
      </c>
      <c r="AS99" s="13">
        <v>21156</v>
      </c>
      <c r="AT99" s="13">
        <v>347</v>
      </c>
      <c r="AU99" s="13">
        <v>334</v>
      </c>
      <c r="AV99" s="13">
        <v>366</v>
      </c>
      <c r="AW99" s="13">
        <v>350</v>
      </c>
      <c r="AX99" s="13">
        <v>331</v>
      </c>
      <c r="AY99" s="13">
        <v>367</v>
      </c>
      <c r="AZ99" s="13">
        <v>377</v>
      </c>
      <c r="BA99" s="13">
        <v>352</v>
      </c>
      <c r="BB99" s="13">
        <v>379</v>
      </c>
      <c r="BC99" s="13">
        <v>337</v>
      </c>
      <c r="BD99" s="13">
        <v>426</v>
      </c>
      <c r="BE99" s="13">
        <v>429</v>
      </c>
      <c r="BF99" s="13">
        <v>459</v>
      </c>
      <c r="BG99" s="13">
        <v>416</v>
      </c>
      <c r="BH99" s="13">
        <v>427</v>
      </c>
      <c r="BI99" s="13">
        <v>528</v>
      </c>
      <c r="BJ99" s="13">
        <v>464</v>
      </c>
      <c r="BK99" s="13">
        <v>434</v>
      </c>
      <c r="BL99" s="13">
        <v>487</v>
      </c>
      <c r="BM99" s="13">
        <v>375</v>
      </c>
      <c r="BN99" s="13">
        <v>465</v>
      </c>
      <c r="BO99" s="13">
        <v>449</v>
      </c>
      <c r="BP99" s="13">
        <v>489</v>
      </c>
      <c r="BQ99" s="13">
        <v>442</v>
      </c>
      <c r="BR99" s="13">
        <v>473</v>
      </c>
      <c r="BS99" s="13">
        <v>2076</v>
      </c>
      <c r="BT99" s="13">
        <v>1736</v>
      </c>
      <c r="BU99" s="13">
        <v>1464</v>
      </c>
      <c r="BV99" s="13">
        <v>1543</v>
      </c>
      <c r="BW99" s="13">
        <v>1273</v>
      </c>
      <c r="BX99" s="13">
        <v>915</v>
      </c>
      <c r="BY99" s="13">
        <v>622</v>
      </c>
      <c r="BZ99" s="13">
        <v>467</v>
      </c>
      <c r="CA99" s="13">
        <v>316</v>
      </c>
      <c r="CB99" s="13">
        <v>201</v>
      </c>
      <c r="CC99" s="13">
        <v>119</v>
      </c>
      <c r="CD99" s="13">
        <v>70</v>
      </c>
      <c r="CE99" s="13">
        <v>36</v>
      </c>
      <c r="CF99" s="13">
        <v>16</v>
      </c>
      <c r="CG99" s="13">
        <v>1</v>
      </c>
      <c r="CH99" s="13">
        <v>0</v>
      </c>
      <c r="CI99">
        <v>759</v>
      </c>
      <c r="CJ99">
        <v>123</v>
      </c>
      <c r="CK99">
        <v>17</v>
      </c>
      <c r="CL99" s="14">
        <v>23064</v>
      </c>
      <c r="CM99" s="14">
        <v>326</v>
      </c>
      <c r="CN99" s="14">
        <v>317</v>
      </c>
      <c r="CO99" s="14">
        <v>335</v>
      </c>
      <c r="CP99" s="14">
        <v>354</v>
      </c>
      <c r="CQ99" s="14">
        <v>351</v>
      </c>
      <c r="CR99" s="14">
        <v>328</v>
      </c>
      <c r="CS99" s="14">
        <v>351</v>
      </c>
      <c r="CT99" s="14">
        <v>370</v>
      </c>
      <c r="CU99" s="14">
        <v>357</v>
      </c>
      <c r="CV99" s="14">
        <v>348</v>
      </c>
      <c r="CW99" s="14">
        <v>439</v>
      </c>
      <c r="CX99" s="14">
        <v>414</v>
      </c>
      <c r="CY99" s="14">
        <v>429</v>
      </c>
      <c r="CZ99" s="14">
        <v>409</v>
      </c>
      <c r="DA99" s="14">
        <v>475</v>
      </c>
      <c r="DB99" s="14">
        <v>469</v>
      </c>
      <c r="DC99" s="14">
        <v>449</v>
      </c>
      <c r="DD99" s="14">
        <v>452</v>
      </c>
      <c r="DE99" s="14">
        <v>480</v>
      </c>
      <c r="DF99" s="14">
        <v>421</v>
      </c>
      <c r="DG99" s="14">
        <v>466</v>
      </c>
      <c r="DH99" s="14">
        <v>513</v>
      </c>
      <c r="DI99" s="14">
        <v>519</v>
      </c>
      <c r="DJ99" s="14">
        <v>464</v>
      </c>
      <c r="DK99" s="14">
        <v>454</v>
      </c>
      <c r="DL99" s="14">
        <v>2158</v>
      </c>
      <c r="DM99" s="14">
        <v>1870</v>
      </c>
      <c r="DN99" s="14">
        <v>1746</v>
      </c>
      <c r="DO99" s="14">
        <v>1765</v>
      </c>
      <c r="DP99" s="14">
        <v>1465</v>
      </c>
      <c r="DQ99" s="14">
        <v>1041</v>
      </c>
      <c r="DR99" s="14">
        <v>867</v>
      </c>
      <c r="DS99" s="14">
        <v>622</v>
      </c>
      <c r="DT99" s="14">
        <v>421</v>
      </c>
      <c r="DU99" s="14">
        <v>324</v>
      </c>
      <c r="DV99" s="14">
        <v>224</v>
      </c>
      <c r="DW99" s="14">
        <v>170</v>
      </c>
      <c r="DX99" s="14">
        <v>69</v>
      </c>
      <c r="DY99" s="14">
        <v>23</v>
      </c>
      <c r="DZ99" s="14">
        <v>10</v>
      </c>
      <c r="EA99" s="14">
        <v>1</v>
      </c>
      <c r="EB99">
        <v>1241</v>
      </c>
      <c r="EC99">
        <v>273</v>
      </c>
      <c r="ED99">
        <v>34</v>
      </c>
      <c r="EE99">
        <v>2166</v>
      </c>
      <c r="EF99">
        <v>13691</v>
      </c>
      <c r="EG99">
        <v>1907</v>
      </c>
    </row>
    <row r="100" spans="1:137" ht="12.75">
      <c r="A100" t="s">
        <v>263</v>
      </c>
      <c r="B100" s="12">
        <v>1</v>
      </c>
      <c r="C100">
        <v>18497</v>
      </c>
      <c r="D100">
        <v>285</v>
      </c>
      <c r="E100">
        <v>271</v>
      </c>
      <c r="F100">
        <v>299</v>
      </c>
      <c r="G100">
        <v>302</v>
      </c>
      <c r="H100">
        <v>308</v>
      </c>
      <c r="I100">
        <v>304</v>
      </c>
      <c r="J100">
        <v>296</v>
      </c>
      <c r="K100">
        <v>279</v>
      </c>
      <c r="L100">
        <v>318</v>
      </c>
      <c r="M100">
        <v>321</v>
      </c>
      <c r="N100">
        <v>362</v>
      </c>
      <c r="O100">
        <v>337</v>
      </c>
      <c r="P100">
        <v>362</v>
      </c>
      <c r="Q100">
        <v>342</v>
      </c>
      <c r="R100">
        <v>342</v>
      </c>
      <c r="S100">
        <v>400</v>
      </c>
      <c r="T100">
        <v>400</v>
      </c>
      <c r="U100">
        <v>336</v>
      </c>
      <c r="V100">
        <v>380</v>
      </c>
      <c r="W100">
        <v>317</v>
      </c>
      <c r="X100">
        <v>335</v>
      </c>
      <c r="Y100">
        <v>329</v>
      </c>
      <c r="Z100">
        <v>350</v>
      </c>
      <c r="AA100">
        <v>358</v>
      </c>
      <c r="AB100">
        <v>368</v>
      </c>
      <c r="AC100">
        <v>1549</v>
      </c>
      <c r="AD100">
        <v>1478</v>
      </c>
      <c r="AE100">
        <v>1359</v>
      </c>
      <c r="AF100">
        <v>1314</v>
      </c>
      <c r="AG100">
        <v>1093</v>
      </c>
      <c r="AH100">
        <v>825</v>
      </c>
      <c r="AI100">
        <v>614</v>
      </c>
      <c r="AJ100">
        <v>558</v>
      </c>
      <c r="AK100">
        <v>432</v>
      </c>
      <c r="AL100">
        <v>391</v>
      </c>
      <c r="AM100">
        <v>261</v>
      </c>
      <c r="AN100">
        <v>182</v>
      </c>
      <c r="AO100">
        <v>109</v>
      </c>
      <c r="AP100">
        <v>22</v>
      </c>
      <c r="AQ100">
        <v>7</v>
      </c>
      <c r="AR100">
        <v>2</v>
      </c>
      <c r="AS100" s="13">
        <v>8772</v>
      </c>
      <c r="AT100" s="13">
        <v>144</v>
      </c>
      <c r="AU100" s="13">
        <v>139</v>
      </c>
      <c r="AV100" s="13">
        <v>165</v>
      </c>
      <c r="AW100" s="13">
        <v>142</v>
      </c>
      <c r="AX100" s="13">
        <v>165</v>
      </c>
      <c r="AY100" s="13">
        <v>144</v>
      </c>
      <c r="AZ100" s="13">
        <v>169</v>
      </c>
      <c r="BA100" s="13">
        <v>134</v>
      </c>
      <c r="BB100" s="13">
        <v>158</v>
      </c>
      <c r="BC100" s="13">
        <v>181</v>
      </c>
      <c r="BD100" s="13">
        <v>185</v>
      </c>
      <c r="BE100" s="13">
        <v>186</v>
      </c>
      <c r="BF100" s="13">
        <v>180</v>
      </c>
      <c r="BG100" s="13">
        <v>177</v>
      </c>
      <c r="BH100" s="13">
        <v>187</v>
      </c>
      <c r="BI100" s="13">
        <v>166</v>
      </c>
      <c r="BJ100" s="13">
        <v>205</v>
      </c>
      <c r="BK100" s="13">
        <v>176</v>
      </c>
      <c r="BL100" s="13">
        <v>182</v>
      </c>
      <c r="BM100" s="13">
        <v>145</v>
      </c>
      <c r="BN100" s="13">
        <v>181</v>
      </c>
      <c r="BO100" s="13">
        <v>157</v>
      </c>
      <c r="BP100" s="13">
        <v>159</v>
      </c>
      <c r="BQ100" s="13">
        <v>178</v>
      </c>
      <c r="BR100" s="13">
        <v>187</v>
      </c>
      <c r="BS100" s="13">
        <v>719</v>
      </c>
      <c r="BT100" s="13">
        <v>666</v>
      </c>
      <c r="BU100" s="13">
        <v>661</v>
      </c>
      <c r="BV100" s="13">
        <v>627</v>
      </c>
      <c r="BW100" s="13">
        <v>552</v>
      </c>
      <c r="BX100" s="13">
        <v>373</v>
      </c>
      <c r="BY100" s="13">
        <v>264</v>
      </c>
      <c r="BZ100" s="13">
        <v>224</v>
      </c>
      <c r="CA100" s="13">
        <v>160</v>
      </c>
      <c r="CB100" s="13">
        <v>155</v>
      </c>
      <c r="CC100" s="13">
        <v>98</v>
      </c>
      <c r="CD100" s="13">
        <v>48</v>
      </c>
      <c r="CE100" s="13">
        <v>25</v>
      </c>
      <c r="CF100" s="13">
        <v>4</v>
      </c>
      <c r="CG100" s="13">
        <v>2</v>
      </c>
      <c r="CH100" s="13">
        <v>1</v>
      </c>
      <c r="CI100">
        <v>493</v>
      </c>
      <c r="CJ100">
        <v>80</v>
      </c>
      <c r="CK100">
        <v>7</v>
      </c>
      <c r="CL100" s="14">
        <v>9725</v>
      </c>
      <c r="CM100" s="14">
        <v>142</v>
      </c>
      <c r="CN100" s="14">
        <v>131</v>
      </c>
      <c r="CO100" s="14">
        <v>133</v>
      </c>
      <c r="CP100" s="14">
        <v>160</v>
      </c>
      <c r="CQ100" s="14">
        <v>143</v>
      </c>
      <c r="CR100" s="14">
        <v>160</v>
      </c>
      <c r="CS100" s="14">
        <v>127</v>
      </c>
      <c r="CT100" s="14">
        <v>145</v>
      </c>
      <c r="CU100" s="14">
        <v>160</v>
      </c>
      <c r="CV100" s="14">
        <v>139</v>
      </c>
      <c r="CW100" s="14">
        <v>177</v>
      </c>
      <c r="CX100" s="14">
        <v>151</v>
      </c>
      <c r="CY100" s="14">
        <v>182</v>
      </c>
      <c r="CZ100" s="14">
        <v>165</v>
      </c>
      <c r="DA100" s="14">
        <v>155</v>
      </c>
      <c r="DB100" s="14">
        <v>233</v>
      </c>
      <c r="DC100" s="14">
        <v>195</v>
      </c>
      <c r="DD100" s="14">
        <v>160</v>
      </c>
      <c r="DE100" s="14">
        <v>198</v>
      </c>
      <c r="DF100" s="14">
        <v>173</v>
      </c>
      <c r="DG100" s="14">
        <v>154</v>
      </c>
      <c r="DH100" s="14">
        <v>172</v>
      </c>
      <c r="DI100" s="14">
        <v>190</v>
      </c>
      <c r="DJ100" s="14">
        <v>180</v>
      </c>
      <c r="DK100" s="14">
        <v>181</v>
      </c>
      <c r="DL100" s="14">
        <v>830</v>
      </c>
      <c r="DM100" s="14">
        <v>812</v>
      </c>
      <c r="DN100" s="14">
        <v>698</v>
      </c>
      <c r="DO100" s="14">
        <v>687</v>
      </c>
      <c r="DP100" s="14">
        <v>541</v>
      </c>
      <c r="DQ100" s="14">
        <v>453</v>
      </c>
      <c r="DR100" s="14">
        <v>350</v>
      </c>
      <c r="DS100" s="14">
        <v>334</v>
      </c>
      <c r="DT100" s="14">
        <v>272</v>
      </c>
      <c r="DU100" s="14">
        <v>236</v>
      </c>
      <c r="DV100" s="14">
        <v>163</v>
      </c>
      <c r="DW100" s="14">
        <v>134</v>
      </c>
      <c r="DX100" s="14">
        <v>84</v>
      </c>
      <c r="DY100" s="14">
        <v>18</v>
      </c>
      <c r="DZ100" s="14">
        <v>5</v>
      </c>
      <c r="EA100" s="14">
        <v>1</v>
      </c>
      <c r="EB100">
        <v>914</v>
      </c>
      <c r="EC100">
        <v>242</v>
      </c>
      <c r="ED100">
        <v>24</v>
      </c>
      <c r="EE100">
        <v>830</v>
      </c>
      <c r="EF100">
        <v>5404</v>
      </c>
      <c r="EG100">
        <v>802</v>
      </c>
    </row>
    <row r="101" spans="1:137" ht="12.75">
      <c r="A101" t="s">
        <v>264</v>
      </c>
      <c r="B101" s="12">
        <v>5</v>
      </c>
      <c r="C101">
        <v>41049</v>
      </c>
      <c r="D101">
        <v>706</v>
      </c>
      <c r="E101">
        <v>676</v>
      </c>
      <c r="F101">
        <v>713</v>
      </c>
      <c r="G101">
        <v>664</v>
      </c>
      <c r="H101">
        <v>685</v>
      </c>
      <c r="I101">
        <v>728</v>
      </c>
      <c r="J101">
        <v>721</v>
      </c>
      <c r="K101">
        <v>721</v>
      </c>
      <c r="L101">
        <v>760</v>
      </c>
      <c r="M101">
        <v>791</v>
      </c>
      <c r="N101">
        <v>890</v>
      </c>
      <c r="O101">
        <v>859</v>
      </c>
      <c r="P101">
        <v>868</v>
      </c>
      <c r="Q101">
        <v>830</v>
      </c>
      <c r="R101">
        <v>922</v>
      </c>
      <c r="S101">
        <v>993</v>
      </c>
      <c r="T101">
        <v>939</v>
      </c>
      <c r="U101">
        <v>902</v>
      </c>
      <c r="V101">
        <v>897</v>
      </c>
      <c r="W101">
        <v>776</v>
      </c>
      <c r="X101">
        <v>796</v>
      </c>
      <c r="Y101">
        <v>816</v>
      </c>
      <c r="Z101">
        <v>926</v>
      </c>
      <c r="AA101">
        <v>851</v>
      </c>
      <c r="AB101">
        <v>824</v>
      </c>
      <c r="AC101">
        <v>3865</v>
      </c>
      <c r="AD101">
        <v>3353</v>
      </c>
      <c r="AE101">
        <v>3018</v>
      </c>
      <c r="AF101">
        <v>3053</v>
      </c>
      <c r="AG101">
        <v>2365</v>
      </c>
      <c r="AH101">
        <v>1546</v>
      </c>
      <c r="AI101">
        <v>1170</v>
      </c>
      <c r="AJ101">
        <v>866</v>
      </c>
      <c r="AK101">
        <v>567</v>
      </c>
      <c r="AL101">
        <v>439</v>
      </c>
      <c r="AM101">
        <v>262</v>
      </c>
      <c r="AN101">
        <v>158</v>
      </c>
      <c r="AO101">
        <v>82</v>
      </c>
      <c r="AP101">
        <v>37</v>
      </c>
      <c r="AQ101">
        <v>7</v>
      </c>
      <c r="AR101">
        <v>5</v>
      </c>
      <c r="AS101" s="13">
        <v>20060</v>
      </c>
      <c r="AT101" s="13">
        <v>357</v>
      </c>
      <c r="AU101" s="13">
        <v>347</v>
      </c>
      <c r="AV101" s="13">
        <v>333</v>
      </c>
      <c r="AW101" s="13">
        <v>343</v>
      </c>
      <c r="AX101" s="13">
        <v>341</v>
      </c>
      <c r="AY101" s="13">
        <v>368</v>
      </c>
      <c r="AZ101" s="13">
        <v>356</v>
      </c>
      <c r="BA101" s="13">
        <v>373</v>
      </c>
      <c r="BB101" s="13">
        <v>408</v>
      </c>
      <c r="BC101" s="13">
        <v>405</v>
      </c>
      <c r="BD101" s="13">
        <v>461</v>
      </c>
      <c r="BE101" s="13">
        <v>435</v>
      </c>
      <c r="BF101" s="13">
        <v>428</v>
      </c>
      <c r="BG101" s="13">
        <v>419</v>
      </c>
      <c r="BH101" s="13">
        <v>477</v>
      </c>
      <c r="BI101" s="13">
        <v>491</v>
      </c>
      <c r="BJ101" s="13">
        <v>456</v>
      </c>
      <c r="BK101" s="13">
        <v>462</v>
      </c>
      <c r="BL101" s="13">
        <v>430</v>
      </c>
      <c r="BM101" s="13">
        <v>391</v>
      </c>
      <c r="BN101" s="13">
        <v>388</v>
      </c>
      <c r="BO101" s="13">
        <v>386</v>
      </c>
      <c r="BP101" s="13">
        <v>465</v>
      </c>
      <c r="BQ101" s="13">
        <v>447</v>
      </c>
      <c r="BR101" s="13">
        <v>429</v>
      </c>
      <c r="BS101" s="13">
        <v>1838</v>
      </c>
      <c r="BT101" s="13">
        <v>1571</v>
      </c>
      <c r="BU101" s="13">
        <v>1436</v>
      </c>
      <c r="BV101" s="13">
        <v>1459</v>
      </c>
      <c r="BW101" s="13">
        <v>1124</v>
      </c>
      <c r="BX101" s="13">
        <v>754</v>
      </c>
      <c r="BY101" s="13">
        <v>579</v>
      </c>
      <c r="BZ101" s="13">
        <v>417</v>
      </c>
      <c r="CA101" s="13">
        <v>254</v>
      </c>
      <c r="CB101" s="13">
        <v>197</v>
      </c>
      <c r="CC101" s="13">
        <v>118</v>
      </c>
      <c r="CD101" s="13">
        <v>56</v>
      </c>
      <c r="CE101" s="13">
        <v>47</v>
      </c>
      <c r="CF101" s="13">
        <v>12</v>
      </c>
      <c r="CG101" s="13">
        <v>2</v>
      </c>
      <c r="CH101" s="13">
        <v>0</v>
      </c>
      <c r="CI101">
        <v>686</v>
      </c>
      <c r="CJ101">
        <v>118</v>
      </c>
      <c r="CK101">
        <v>15</v>
      </c>
      <c r="CL101" s="14">
        <v>20989</v>
      </c>
      <c r="CM101" s="14">
        <v>349</v>
      </c>
      <c r="CN101" s="14">
        <v>330</v>
      </c>
      <c r="CO101" s="14">
        <v>380</v>
      </c>
      <c r="CP101" s="14">
        <v>321</v>
      </c>
      <c r="CQ101" s="14">
        <v>343</v>
      </c>
      <c r="CR101" s="14">
        <v>360</v>
      </c>
      <c r="CS101" s="14">
        <v>365</v>
      </c>
      <c r="CT101" s="14">
        <v>349</v>
      </c>
      <c r="CU101" s="14">
        <v>352</v>
      </c>
      <c r="CV101" s="14">
        <v>386</v>
      </c>
      <c r="CW101" s="14">
        <v>429</v>
      </c>
      <c r="CX101" s="14">
        <v>424</v>
      </c>
      <c r="CY101" s="14">
        <v>440</v>
      </c>
      <c r="CZ101" s="14">
        <v>411</v>
      </c>
      <c r="DA101" s="14">
        <v>445</v>
      </c>
      <c r="DB101" s="14">
        <v>502</v>
      </c>
      <c r="DC101" s="14">
        <v>483</v>
      </c>
      <c r="DD101" s="14">
        <v>440</v>
      </c>
      <c r="DE101" s="14">
        <v>467</v>
      </c>
      <c r="DF101" s="14">
        <v>385</v>
      </c>
      <c r="DG101" s="14">
        <v>408</v>
      </c>
      <c r="DH101" s="14">
        <v>430</v>
      </c>
      <c r="DI101" s="14">
        <v>461</v>
      </c>
      <c r="DJ101" s="14">
        <v>404</v>
      </c>
      <c r="DK101" s="14">
        <v>395</v>
      </c>
      <c r="DL101" s="14">
        <v>2027</v>
      </c>
      <c r="DM101" s="14">
        <v>1782</v>
      </c>
      <c r="DN101" s="14">
        <v>1582</v>
      </c>
      <c r="DO101" s="14">
        <v>1594</v>
      </c>
      <c r="DP101" s="14">
        <v>1242</v>
      </c>
      <c r="DQ101" s="14">
        <v>792</v>
      </c>
      <c r="DR101" s="14">
        <v>591</v>
      </c>
      <c r="DS101" s="14">
        <v>449</v>
      </c>
      <c r="DT101" s="14">
        <v>313</v>
      </c>
      <c r="DU101" s="14">
        <v>242</v>
      </c>
      <c r="DV101" s="14">
        <v>145</v>
      </c>
      <c r="DW101" s="14">
        <v>102</v>
      </c>
      <c r="DX101" s="14">
        <v>35</v>
      </c>
      <c r="DY101" s="14">
        <v>25</v>
      </c>
      <c r="DZ101" s="14">
        <v>5</v>
      </c>
      <c r="EA101" s="14">
        <v>5</v>
      </c>
      <c r="EB101">
        <v>873</v>
      </c>
      <c r="EC101">
        <v>173</v>
      </c>
      <c r="ED101">
        <v>35</v>
      </c>
      <c r="EE101">
        <v>2149</v>
      </c>
      <c r="EF101">
        <v>12601</v>
      </c>
      <c r="EG101">
        <v>1383</v>
      </c>
    </row>
    <row r="102" spans="1:137" ht="12.75">
      <c r="A102" t="s">
        <v>265</v>
      </c>
      <c r="B102" s="12">
        <v>2</v>
      </c>
      <c r="C102">
        <v>3257</v>
      </c>
      <c r="D102">
        <v>30</v>
      </c>
      <c r="E102">
        <v>26</v>
      </c>
      <c r="F102">
        <v>32</v>
      </c>
      <c r="G102">
        <v>30</v>
      </c>
      <c r="H102">
        <v>14</v>
      </c>
      <c r="I102">
        <v>33</v>
      </c>
      <c r="J102">
        <v>27</v>
      </c>
      <c r="K102">
        <v>33</v>
      </c>
      <c r="L102">
        <v>32</v>
      </c>
      <c r="M102">
        <v>32</v>
      </c>
      <c r="N102">
        <v>33</v>
      </c>
      <c r="O102">
        <v>32</v>
      </c>
      <c r="P102">
        <v>43</v>
      </c>
      <c r="Q102">
        <v>23</v>
      </c>
      <c r="R102">
        <v>36</v>
      </c>
      <c r="S102">
        <v>37</v>
      </c>
      <c r="T102">
        <v>42</v>
      </c>
      <c r="U102">
        <v>46</v>
      </c>
      <c r="V102">
        <v>40</v>
      </c>
      <c r="W102">
        <v>34</v>
      </c>
      <c r="X102">
        <v>46</v>
      </c>
      <c r="Y102">
        <v>50</v>
      </c>
      <c r="Z102">
        <v>59</v>
      </c>
      <c r="AA102">
        <v>56</v>
      </c>
      <c r="AB102">
        <v>56</v>
      </c>
      <c r="AC102">
        <v>326</v>
      </c>
      <c r="AD102">
        <v>306</v>
      </c>
      <c r="AE102">
        <v>263</v>
      </c>
      <c r="AF102">
        <v>217</v>
      </c>
      <c r="AG102">
        <v>243</v>
      </c>
      <c r="AH102">
        <v>247</v>
      </c>
      <c r="AI102">
        <v>179</v>
      </c>
      <c r="AJ102">
        <v>178</v>
      </c>
      <c r="AK102">
        <v>128</v>
      </c>
      <c r="AL102">
        <v>96</v>
      </c>
      <c r="AM102">
        <v>58</v>
      </c>
      <c r="AN102">
        <v>45</v>
      </c>
      <c r="AO102">
        <v>34</v>
      </c>
      <c r="AP102">
        <v>7</v>
      </c>
      <c r="AQ102">
        <v>2</v>
      </c>
      <c r="AR102">
        <v>3</v>
      </c>
      <c r="AS102" s="13">
        <v>1495</v>
      </c>
      <c r="AT102" s="13">
        <v>17</v>
      </c>
      <c r="AU102" s="13">
        <v>14</v>
      </c>
      <c r="AV102" s="13">
        <v>20</v>
      </c>
      <c r="AW102" s="13">
        <v>16</v>
      </c>
      <c r="AX102" s="13">
        <v>7</v>
      </c>
      <c r="AY102" s="13">
        <v>18</v>
      </c>
      <c r="AZ102" s="13">
        <v>14</v>
      </c>
      <c r="BA102" s="13">
        <v>19</v>
      </c>
      <c r="BB102" s="13">
        <v>14</v>
      </c>
      <c r="BC102" s="13">
        <v>11</v>
      </c>
      <c r="BD102" s="13">
        <v>21</v>
      </c>
      <c r="BE102" s="13">
        <v>19</v>
      </c>
      <c r="BF102" s="13">
        <v>31</v>
      </c>
      <c r="BG102" s="13">
        <v>16</v>
      </c>
      <c r="BH102" s="13">
        <v>19</v>
      </c>
      <c r="BI102" s="13">
        <v>23</v>
      </c>
      <c r="BJ102" s="13">
        <v>27</v>
      </c>
      <c r="BK102" s="13">
        <v>23</v>
      </c>
      <c r="BL102" s="13">
        <v>16</v>
      </c>
      <c r="BM102" s="13">
        <v>20</v>
      </c>
      <c r="BN102" s="13">
        <v>22</v>
      </c>
      <c r="BO102" s="13">
        <v>27</v>
      </c>
      <c r="BP102" s="13">
        <v>27</v>
      </c>
      <c r="BQ102" s="13">
        <v>23</v>
      </c>
      <c r="BR102" s="13">
        <v>26</v>
      </c>
      <c r="BS102" s="13">
        <v>132</v>
      </c>
      <c r="BT102" s="13">
        <v>141</v>
      </c>
      <c r="BU102" s="13">
        <v>134</v>
      </c>
      <c r="BV102" s="13">
        <v>107</v>
      </c>
      <c r="BW102" s="13">
        <v>108</v>
      </c>
      <c r="BX102" s="13">
        <v>108</v>
      </c>
      <c r="BY102" s="13">
        <v>74</v>
      </c>
      <c r="BZ102" s="13">
        <v>76</v>
      </c>
      <c r="CA102" s="13">
        <v>49</v>
      </c>
      <c r="CB102" s="13">
        <v>33</v>
      </c>
      <c r="CC102" s="13">
        <v>22</v>
      </c>
      <c r="CD102" s="13">
        <v>12</v>
      </c>
      <c r="CE102" s="13">
        <v>7</v>
      </c>
      <c r="CF102" s="13">
        <v>2</v>
      </c>
      <c r="CG102" s="13">
        <v>1</v>
      </c>
      <c r="CH102" s="13">
        <v>1</v>
      </c>
      <c r="CI102">
        <v>128</v>
      </c>
      <c r="CJ102">
        <v>24</v>
      </c>
      <c r="CK102">
        <v>4</v>
      </c>
      <c r="CL102" s="14">
        <v>1762</v>
      </c>
      <c r="CM102" s="14">
        <v>14</v>
      </c>
      <c r="CN102" s="14">
        <v>12</v>
      </c>
      <c r="CO102" s="14">
        <v>12</v>
      </c>
      <c r="CP102" s="14">
        <v>15</v>
      </c>
      <c r="CQ102" s="14">
        <v>6</v>
      </c>
      <c r="CR102" s="14">
        <v>16</v>
      </c>
      <c r="CS102" s="14">
        <v>14</v>
      </c>
      <c r="CT102" s="14">
        <v>15</v>
      </c>
      <c r="CU102" s="14">
        <v>19</v>
      </c>
      <c r="CV102" s="14">
        <v>21</v>
      </c>
      <c r="CW102" s="14">
        <v>12</v>
      </c>
      <c r="CX102" s="14">
        <v>14</v>
      </c>
      <c r="CY102" s="14">
        <v>11</v>
      </c>
      <c r="CZ102" s="14">
        <v>7</v>
      </c>
      <c r="DA102" s="14">
        <v>18</v>
      </c>
      <c r="DB102" s="14">
        <v>15</v>
      </c>
      <c r="DC102" s="14">
        <v>15</v>
      </c>
      <c r="DD102" s="14">
        <v>23</v>
      </c>
      <c r="DE102" s="14">
        <v>24</v>
      </c>
      <c r="DF102" s="14">
        <v>15</v>
      </c>
      <c r="DG102" s="14">
        <v>24</v>
      </c>
      <c r="DH102" s="14">
        <v>23</v>
      </c>
      <c r="DI102" s="14">
        <v>32</v>
      </c>
      <c r="DJ102" s="14">
        <v>33</v>
      </c>
      <c r="DK102" s="14">
        <v>30</v>
      </c>
      <c r="DL102" s="14">
        <v>194</v>
      </c>
      <c r="DM102" s="14">
        <v>164</v>
      </c>
      <c r="DN102" s="14">
        <v>129</v>
      </c>
      <c r="DO102" s="14">
        <v>110</v>
      </c>
      <c r="DP102" s="14">
        <v>135</v>
      </c>
      <c r="DQ102" s="14">
        <v>138</v>
      </c>
      <c r="DR102" s="14">
        <v>105</v>
      </c>
      <c r="DS102" s="14">
        <v>102</v>
      </c>
      <c r="DT102" s="14">
        <v>79</v>
      </c>
      <c r="DU102" s="14">
        <v>62</v>
      </c>
      <c r="DV102" s="14">
        <v>36</v>
      </c>
      <c r="DW102" s="14">
        <v>32</v>
      </c>
      <c r="DX102" s="14">
        <v>27</v>
      </c>
      <c r="DY102" s="14">
        <v>5</v>
      </c>
      <c r="DZ102" s="14">
        <v>1</v>
      </c>
      <c r="EA102" s="14">
        <v>2</v>
      </c>
      <c r="EB102">
        <v>246</v>
      </c>
      <c r="EC102">
        <v>68</v>
      </c>
      <c r="ED102">
        <v>8</v>
      </c>
      <c r="EE102">
        <v>62</v>
      </c>
      <c r="EF102">
        <v>966</v>
      </c>
      <c r="EG102">
        <v>244</v>
      </c>
    </row>
    <row r="103" spans="1:137" ht="12.75">
      <c r="A103" t="s">
        <v>266</v>
      </c>
      <c r="B103" s="12">
        <v>2</v>
      </c>
      <c r="C103">
        <v>6900</v>
      </c>
      <c r="D103">
        <v>117</v>
      </c>
      <c r="E103">
        <v>127</v>
      </c>
      <c r="F103">
        <v>135</v>
      </c>
      <c r="G103">
        <v>122</v>
      </c>
      <c r="H103">
        <v>130</v>
      </c>
      <c r="I103">
        <v>129</v>
      </c>
      <c r="J103">
        <v>121</v>
      </c>
      <c r="K103">
        <v>121</v>
      </c>
      <c r="L103">
        <v>142</v>
      </c>
      <c r="M103">
        <v>140</v>
      </c>
      <c r="N103">
        <v>132</v>
      </c>
      <c r="O103">
        <v>151</v>
      </c>
      <c r="P103">
        <v>135</v>
      </c>
      <c r="Q103">
        <v>164</v>
      </c>
      <c r="R103">
        <v>155</v>
      </c>
      <c r="S103">
        <v>148</v>
      </c>
      <c r="T103">
        <v>133</v>
      </c>
      <c r="U103">
        <v>131</v>
      </c>
      <c r="V103">
        <v>133</v>
      </c>
      <c r="W103">
        <v>121</v>
      </c>
      <c r="X103">
        <v>119</v>
      </c>
      <c r="Y103">
        <v>134</v>
      </c>
      <c r="Z103">
        <v>132</v>
      </c>
      <c r="AA103">
        <v>139</v>
      </c>
      <c r="AB103">
        <v>142</v>
      </c>
      <c r="AC103">
        <v>650</v>
      </c>
      <c r="AD103">
        <v>620</v>
      </c>
      <c r="AE103">
        <v>543</v>
      </c>
      <c r="AF103">
        <v>423</v>
      </c>
      <c r="AG103">
        <v>387</v>
      </c>
      <c r="AH103">
        <v>269</v>
      </c>
      <c r="AI103">
        <v>219</v>
      </c>
      <c r="AJ103">
        <v>161</v>
      </c>
      <c r="AK103">
        <v>95</v>
      </c>
      <c r="AL103">
        <v>71</v>
      </c>
      <c r="AM103">
        <v>59</v>
      </c>
      <c r="AN103">
        <v>27</v>
      </c>
      <c r="AO103">
        <v>12</v>
      </c>
      <c r="AP103">
        <v>8</v>
      </c>
      <c r="AQ103">
        <v>1</v>
      </c>
      <c r="AR103">
        <v>1</v>
      </c>
      <c r="AS103" s="13">
        <v>3355</v>
      </c>
      <c r="AT103" s="13">
        <v>63</v>
      </c>
      <c r="AU103" s="13">
        <v>60</v>
      </c>
      <c r="AV103" s="13">
        <v>76</v>
      </c>
      <c r="AW103" s="13">
        <v>58</v>
      </c>
      <c r="AX103" s="13">
        <v>71</v>
      </c>
      <c r="AY103" s="13">
        <v>68</v>
      </c>
      <c r="AZ103" s="13">
        <v>57</v>
      </c>
      <c r="BA103" s="13">
        <v>60</v>
      </c>
      <c r="BB103" s="13">
        <v>69</v>
      </c>
      <c r="BC103" s="13">
        <v>60</v>
      </c>
      <c r="BD103" s="13">
        <v>75</v>
      </c>
      <c r="BE103" s="13">
        <v>68</v>
      </c>
      <c r="BF103" s="13">
        <v>67</v>
      </c>
      <c r="BG103" s="13">
        <v>79</v>
      </c>
      <c r="BH103" s="13">
        <v>73</v>
      </c>
      <c r="BI103" s="13">
        <v>76</v>
      </c>
      <c r="BJ103" s="13">
        <v>62</v>
      </c>
      <c r="BK103" s="13">
        <v>60</v>
      </c>
      <c r="BL103" s="13">
        <v>69</v>
      </c>
      <c r="BM103" s="13">
        <v>68</v>
      </c>
      <c r="BN103" s="13">
        <v>65</v>
      </c>
      <c r="BO103" s="13">
        <v>61</v>
      </c>
      <c r="BP103" s="13">
        <v>66</v>
      </c>
      <c r="BQ103" s="13">
        <v>59</v>
      </c>
      <c r="BR103" s="13">
        <v>77</v>
      </c>
      <c r="BS103" s="13">
        <v>291</v>
      </c>
      <c r="BT103" s="13">
        <v>292</v>
      </c>
      <c r="BU103" s="13">
        <v>289</v>
      </c>
      <c r="BV103" s="13">
        <v>205</v>
      </c>
      <c r="BW103" s="13">
        <v>182</v>
      </c>
      <c r="BX103" s="13">
        <v>127</v>
      </c>
      <c r="BY103" s="13">
        <v>108</v>
      </c>
      <c r="BZ103" s="13">
        <v>65</v>
      </c>
      <c r="CA103" s="13">
        <v>45</v>
      </c>
      <c r="CB103" s="13">
        <v>40</v>
      </c>
      <c r="CC103" s="13">
        <v>29</v>
      </c>
      <c r="CD103" s="13">
        <v>11</v>
      </c>
      <c r="CE103" s="13">
        <v>1</v>
      </c>
      <c r="CF103" s="13">
        <v>0</v>
      </c>
      <c r="CG103" s="13">
        <v>1</v>
      </c>
      <c r="CH103" s="13">
        <v>1</v>
      </c>
      <c r="CI103">
        <v>128</v>
      </c>
      <c r="CJ103">
        <v>15</v>
      </c>
      <c r="CK103">
        <v>2</v>
      </c>
      <c r="CL103" s="14">
        <v>3545</v>
      </c>
      <c r="CM103" s="14">
        <v>53</v>
      </c>
      <c r="CN103" s="14">
        <v>67</v>
      </c>
      <c r="CO103" s="14">
        <v>59</v>
      </c>
      <c r="CP103" s="14">
        <v>63</v>
      </c>
      <c r="CQ103" s="14">
        <v>59</v>
      </c>
      <c r="CR103" s="14">
        <v>61</v>
      </c>
      <c r="CS103" s="14">
        <v>63</v>
      </c>
      <c r="CT103" s="14">
        <v>60</v>
      </c>
      <c r="CU103" s="14">
        <v>73</v>
      </c>
      <c r="CV103" s="14">
        <v>80</v>
      </c>
      <c r="CW103" s="14">
        <v>57</v>
      </c>
      <c r="CX103" s="14">
        <v>83</v>
      </c>
      <c r="CY103" s="14">
        <v>69</v>
      </c>
      <c r="CZ103" s="14">
        <v>85</v>
      </c>
      <c r="DA103" s="14">
        <v>82</v>
      </c>
      <c r="DB103" s="14">
        <v>72</v>
      </c>
      <c r="DC103" s="14">
        <v>71</v>
      </c>
      <c r="DD103" s="14">
        <v>71</v>
      </c>
      <c r="DE103" s="14">
        <v>65</v>
      </c>
      <c r="DF103" s="14">
        <v>53</v>
      </c>
      <c r="DG103" s="14">
        <v>54</v>
      </c>
      <c r="DH103" s="14">
        <v>73</v>
      </c>
      <c r="DI103" s="14">
        <v>67</v>
      </c>
      <c r="DJ103" s="14">
        <v>80</v>
      </c>
      <c r="DK103" s="14">
        <v>65</v>
      </c>
      <c r="DL103" s="14">
        <v>359</v>
      </c>
      <c r="DM103" s="14">
        <v>328</v>
      </c>
      <c r="DN103" s="14">
        <v>254</v>
      </c>
      <c r="DO103" s="14">
        <v>218</v>
      </c>
      <c r="DP103" s="14">
        <v>205</v>
      </c>
      <c r="DQ103" s="14">
        <v>142</v>
      </c>
      <c r="DR103" s="14">
        <v>110</v>
      </c>
      <c r="DS103" s="14">
        <v>97</v>
      </c>
      <c r="DT103" s="14">
        <v>50</v>
      </c>
      <c r="DU103" s="14">
        <v>31</v>
      </c>
      <c r="DV103" s="14">
        <v>30</v>
      </c>
      <c r="DW103" s="14">
        <v>16</v>
      </c>
      <c r="DX103" s="14">
        <v>11</v>
      </c>
      <c r="DY103" s="14">
        <v>8</v>
      </c>
      <c r="DZ103" s="14">
        <v>0</v>
      </c>
      <c r="EA103" s="14">
        <v>0</v>
      </c>
      <c r="EB103">
        <v>147</v>
      </c>
      <c r="EC103">
        <v>35</v>
      </c>
      <c r="ED103">
        <v>8</v>
      </c>
      <c r="EE103">
        <v>377</v>
      </c>
      <c r="EF103">
        <v>2033</v>
      </c>
      <c r="EG103">
        <v>252</v>
      </c>
    </row>
    <row r="104" spans="1:137" ht="12.75">
      <c r="A104" t="s">
        <v>267</v>
      </c>
      <c r="B104" s="12">
        <v>2</v>
      </c>
      <c r="C104">
        <v>12443</v>
      </c>
      <c r="D104">
        <v>228</v>
      </c>
      <c r="E104">
        <v>225</v>
      </c>
      <c r="F104">
        <v>250</v>
      </c>
      <c r="G104">
        <v>226</v>
      </c>
      <c r="H104">
        <v>235</v>
      </c>
      <c r="I104">
        <v>260</v>
      </c>
      <c r="J104">
        <v>230</v>
      </c>
      <c r="K104">
        <v>232</v>
      </c>
      <c r="L104">
        <v>249</v>
      </c>
      <c r="M104">
        <v>240</v>
      </c>
      <c r="N104">
        <v>264</v>
      </c>
      <c r="O104">
        <v>285</v>
      </c>
      <c r="P104">
        <v>278</v>
      </c>
      <c r="Q104">
        <v>249</v>
      </c>
      <c r="R104">
        <v>264</v>
      </c>
      <c r="S104">
        <v>256</v>
      </c>
      <c r="T104">
        <v>266</v>
      </c>
      <c r="U104">
        <v>222</v>
      </c>
      <c r="V104">
        <v>266</v>
      </c>
      <c r="W104">
        <v>223</v>
      </c>
      <c r="X104">
        <v>225</v>
      </c>
      <c r="Y104">
        <v>267</v>
      </c>
      <c r="Z104">
        <v>295</v>
      </c>
      <c r="AA104">
        <v>274</v>
      </c>
      <c r="AB104">
        <v>249</v>
      </c>
      <c r="AC104">
        <v>1198</v>
      </c>
      <c r="AD104">
        <v>1142</v>
      </c>
      <c r="AE104">
        <v>962</v>
      </c>
      <c r="AF104">
        <v>865</v>
      </c>
      <c r="AG104">
        <v>674</v>
      </c>
      <c r="AH104">
        <v>470</v>
      </c>
      <c r="AI104">
        <v>307</v>
      </c>
      <c r="AJ104">
        <v>206</v>
      </c>
      <c r="AK104">
        <v>155</v>
      </c>
      <c r="AL104">
        <v>86</v>
      </c>
      <c r="AM104">
        <v>66</v>
      </c>
      <c r="AN104">
        <v>28</v>
      </c>
      <c r="AO104">
        <v>20</v>
      </c>
      <c r="AP104">
        <v>6</v>
      </c>
      <c r="AQ104">
        <v>0</v>
      </c>
      <c r="AR104">
        <v>1</v>
      </c>
      <c r="AS104" s="13">
        <v>6118</v>
      </c>
      <c r="AT104" s="13">
        <v>107</v>
      </c>
      <c r="AU104" s="13">
        <v>118</v>
      </c>
      <c r="AV104" s="13">
        <v>114</v>
      </c>
      <c r="AW104" s="13">
        <v>116</v>
      </c>
      <c r="AX104" s="13">
        <v>131</v>
      </c>
      <c r="AY104" s="13">
        <v>117</v>
      </c>
      <c r="AZ104" s="13">
        <v>124</v>
      </c>
      <c r="BA104" s="13">
        <v>124</v>
      </c>
      <c r="BB104" s="13">
        <v>142</v>
      </c>
      <c r="BC104" s="13">
        <v>108</v>
      </c>
      <c r="BD104" s="13">
        <v>149</v>
      </c>
      <c r="BE104" s="13">
        <v>152</v>
      </c>
      <c r="BF104" s="13">
        <v>140</v>
      </c>
      <c r="BG104" s="13">
        <v>121</v>
      </c>
      <c r="BH104" s="13">
        <v>144</v>
      </c>
      <c r="BI104" s="13">
        <v>122</v>
      </c>
      <c r="BJ104" s="13">
        <v>135</v>
      </c>
      <c r="BK104" s="13">
        <v>124</v>
      </c>
      <c r="BL104" s="13">
        <v>131</v>
      </c>
      <c r="BM104" s="13">
        <v>100</v>
      </c>
      <c r="BN104" s="13">
        <v>120</v>
      </c>
      <c r="BO104" s="13">
        <v>121</v>
      </c>
      <c r="BP104" s="13">
        <v>153</v>
      </c>
      <c r="BQ104" s="13">
        <v>125</v>
      </c>
      <c r="BR104" s="13">
        <v>133</v>
      </c>
      <c r="BS104" s="13">
        <v>582</v>
      </c>
      <c r="BT104" s="13">
        <v>515</v>
      </c>
      <c r="BU104" s="13">
        <v>464</v>
      </c>
      <c r="BV104" s="13">
        <v>427</v>
      </c>
      <c r="BW104" s="13">
        <v>321</v>
      </c>
      <c r="BX104" s="13">
        <v>231</v>
      </c>
      <c r="BY104" s="13">
        <v>149</v>
      </c>
      <c r="BZ104" s="13">
        <v>99</v>
      </c>
      <c r="CA104" s="13">
        <v>72</v>
      </c>
      <c r="CB104" s="13">
        <v>39</v>
      </c>
      <c r="CC104" s="13">
        <v>29</v>
      </c>
      <c r="CD104" s="13">
        <v>12</v>
      </c>
      <c r="CE104" s="13">
        <v>8</v>
      </c>
      <c r="CF104" s="13">
        <v>2</v>
      </c>
      <c r="CG104" s="13">
        <v>0</v>
      </c>
      <c r="CH104" s="13">
        <v>0</v>
      </c>
      <c r="CI104">
        <v>162</v>
      </c>
      <c r="CJ104">
        <v>23</v>
      </c>
      <c r="CK104">
        <v>2</v>
      </c>
      <c r="CL104" s="14">
        <v>6325</v>
      </c>
      <c r="CM104" s="14">
        <v>121</v>
      </c>
      <c r="CN104" s="14">
        <v>107</v>
      </c>
      <c r="CO104" s="14">
        <v>135</v>
      </c>
      <c r="CP104" s="14">
        <v>110</v>
      </c>
      <c r="CQ104" s="14">
        <v>104</v>
      </c>
      <c r="CR104" s="14">
        <v>144</v>
      </c>
      <c r="CS104" s="14">
        <v>106</v>
      </c>
      <c r="CT104" s="14">
        <v>108</v>
      </c>
      <c r="CU104" s="14">
        <v>107</v>
      </c>
      <c r="CV104" s="14">
        <v>132</v>
      </c>
      <c r="CW104" s="14">
        <v>116</v>
      </c>
      <c r="CX104" s="14">
        <v>133</v>
      </c>
      <c r="CY104" s="14">
        <v>137</v>
      </c>
      <c r="CZ104" s="14">
        <v>128</v>
      </c>
      <c r="DA104" s="14">
        <v>121</v>
      </c>
      <c r="DB104" s="14">
        <v>134</v>
      </c>
      <c r="DC104" s="14">
        <v>131</v>
      </c>
      <c r="DD104" s="14">
        <v>98</v>
      </c>
      <c r="DE104" s="14">
        <v>135</v>
      </c>
      <c r="DF104" s="14">
        <v>123</v>
      </c>
      <c r="DG104" s="14">
        <v>105</v>
      </c>
      <c r="DH104" s="14">
        <v>147</v>
      </c>
      <c r="DI104" s="14">
        <v>142</v>
      </c>
      <c r="DJ104" s="14">
        <v>149</v>
      </c>
      <c r="DK104" s="14">
        <v>116</v>
      </c>
      <c r="DL104" s="14">
        <v>616</v>
      </c>
      <c r="DM104" s="14">
        <v>626</v>
      </c>
      <c r="DN104" s="14">
        <v>497</v>
      </c>
      <c r="DO104" s="14">
        <v>438</v>
      </c>
      <c r="DP104" s="14">
        <v>354</v>
      </c>
      <c r="DQ104" s="14">
        <v>239</v>
      </c>
      <c r="DR104" s="14">
        <v>158</v>
      </c>
      <c r="DS104" s="14">
        <v>107</v>
      </c>
      <c r="DT104" s="14">
        <v>83</v>
      </c>
      <c r="DU104" s="14">
        <v>48</v>
      </c>
      <c r="DV104" s="14">
        <v>36</v>
      </c>
      <c r="DW104" s="14">
        <v>16</v>
      </c>
      <c r="DX104" s="14">
        <v>11</v>
      </c>
      <c r="DY104" s="14">
        <v>4</v>
      </c>
      <c r="DZ104" s="14">
        <v>0</v>
      </c>
      <c r="EA104" s="14">
        <v>1</v>
      </c>
      <c r="EB104">
        <v>200</v>
      </c>
      <c r="EC104">
        <v>32</v>
      </c>
      <c r="ED104">
        <v>5</v>
      </c>
      <c r="EE104">
        <v>635</v>
      </c>
      <c r="EF104">
        <v>3811</v>
      </c>
      <c r="EG104">
        <v>398</v>
      </c>
    </row>
    <row r="105" spans="1:137" ht="12.75">
      <c r="A105" t="s">
        <v>268</v>
      </c>
      <c r="B105" s="12">
        <v>5</v>
      </c>
      <c r="C105">
        <v>34786</v>
      </c>
      <c r="D105">
        <v>440</v>
      </c>
      <c r="E105">
        <v>465</v>
      </c>
      <c r="F105">
        <v>476</v>
      </c>
      <c r="G105">
        <v>439</v>
      </c>
      <c r="H105">
        <v>478</v>
      </c>
      <c r="I105">
        <v>449</v>
      </c>
      <c r="J105">
        <v>433</v>
      </c>
      <c r="K105">
        <v>470</v>
      </c>
      <c r="L105">
        <v>454</v>
      </c>
      <c r="M105">
        <v>459</v>
      </c>
      <c r="N105">
        <v>595</v>
      </c>
      <c r="O105">
        <v>504</v>
      </c>
      <c r="P105">
        <v>559</v>
      </c>
      <c r="Q105">
        <v>529</v>
      </c>
      <c r="R105">
        <v>573</v>
      </c>
      <c r="S105">
        <v>614</v>
      </c>
      <c r="T105">
        <v>581</v>
      </c>
      <c r="U105">
        <v>619</v>
      </c>
      <c r="V105">
        <v>549</v>
      </c>
      <c r="W105">
        <v>485</v>
      </c>
      <c r="X105">
        <v>571</v>
      </c>
      <c r="Y105">
        <v>642</v>
      </c>
      <c r="Z105">
        <v>699</v>
      </c>
      <c r="AA105">
        <v>705</v>
      </c>
      <c r="AB105">
        <v>650</v>
      </c>
      <c r="AC105">
        <v>3395</v>
      </c>
      <c r="AD105">
        <v>2815</v>
      </c>
      <c r="AE105">
        <v>2592</v>
      </c>
      <c r="AF105">
        <v>2588</v>
      </c>
      <c r="AG105">
        <v>2312</v>
      </c>
      <c r="AH105">
        <v>1691</v>
      </c>
      <c r="AI105">
        <v>1411</v>
      </c>
      <c r="AJ105">
        <v>1359</v>
      </c>
      <c r="AK105">
        <v>1026</v>
      </c>
      <c r="AL105">
        <v>916</v>
      </c>
      <c r="AM105">
        <v>530</v>
      </c>
      <c r="AN105">
        <v>408</v>
      </c>
      <c r="AO105">
        <v>191</v>
      </c>
      <c r="AP105">
        <v>74</v>
      </c>
      <c r="AQ105">
        <v>36</v>
      </c>
      <c r="AR105">
        <v>3</v>
      </c>
      <c r="AS105" s="13">
        <v>16027</v>
      </c>
      <c r="AT105" s="13">
        <v>229</v>
      </c>
      <c r="AU105" s="13">
        <v>233</v>
      </c>
      <c r="AV105" s="13">
        <v>242</v>
      </c>
      <c r="AW105" s="13">
        <v>229</v>
      </c>
      <c r="AX105" s="13">
        <v>230</v>
      </c>
      <c r="AY105" s="13">
        <v>217</v>
      </c>
      <c r="AZ105" s="13">
        <v>227</v>
      </c>
      <c r="BA105" s="13">
        <v>230</v>
      </c>
      <c r="BB105" s="13">
        <v>230</v>
      </c>
      <c r="BC105" s="13">
        <v>228</v>
      </c>
      <c r="BD105" s="13">
        <v>332</v>
      </c>
      <c r="BE105" s="13">
        <v>258</v>
      </c>
      <c r="BF105" s="13">
        <v>284</v>
      </c>
      <c r="BG105" s="13">
        <v>270</v>
      </c>
      <c r="BH105" s="13">
        <v>278</v>
      </c>
      <c r="BI105" s="13">
        <v>300</v>
      </c>
      <c r="BJ105" s="13">
        <v>291</v>
      </c>
      <c r="BK105" s="13">
        <v>312</v>
      </c>
      <c r="BL105" s="13">
        <v>246</v>
      </c>
      <c r="BM105" s="13">
        <v>222</v>
      </c>
      <c r="BN105" s="13">
        <v>270</v>
      </c>
      <c r="BO105" s="13">
        <v>318</v>
      </c>
      <c r="BP105" s="13">
        <v>343</v>
      </c>
      <c r="BQ105" s="13">
        <v>347</v>
      </c>
      <c r="BR105" s="13">
        <v>317</v>
      </c>
      <c r="BS105" s="13">
        <v>1650</v>
      </c>
      <c r="BT105" s="13">
        <v>1329</v>
      </c>
      <c r="BU105" s="13">
        <v>1194</v>
      </c>
      <c r="BV105" s="13">
        <v>1183</v>
      </c>
      <c r="BW105" s="13">
        <v>1051</v>
      </c>
      <c r="BX105" s="13">
        <v>699</v>
      </c>
      <c r="BY105" s="13">
        <v>554</v>
      </c>
      <c r="BZ105" s="13">
        <v>540</v>
      </c>
      <c r="CA105" s="13">
        <v>401</v>
      </c>
      <c r="CB105" s="13">
        <v>324</v>
      </c>
      <c r="CC105" s="13">
        <v>185</v>
      </c>
      <c r="CD105" s="13">
        <v>147</v>
      </c>
      <c r="CE105" s="13">
        <v>57</v>
      </c>
      <c r="CF105" s="13">
        <v>20</v>
      </c>
      <c r="CG105" s="13">
        <v>10</v>
      </c>
      <c r="CH105" s="13">
        <v>0</v>
      </c>
      <c r="CI105">
        <v>1144</v>
      </c>
      <c r="CJ105">
        <v>234</v>
      </c>
      <c r="CK105">
        <v>30</v>
      </c>
      <c r="CL105" s="14">
        <v>18759</v>
      </c>
      <c r="CM105" s="14">
        <v>211</v>
      </c>
      <c r="CN105" s="14">
        <v>232</v>
      </c>
      <c r="CO105" s="14">
        <v>233</v>
      </c>
      <c r="CP105" s="14">
        <v>210</v>
      </c>
      <c r="CQ105" s="14">
        <v>248</v>
      </c>
      <c r="CR105" s="14">
        <v>231</v>
      </c>
      <c r="CS105" s="14">
        <v>206</v>
      </c>
      <c r="CT105" s="14">
        <v>240</v>
      </c>
      <c r="CU105" s="14">
        <v>224</v>
      </c>
      <c r="CV105" s="14">
        <v>231</v>
      </c>
      <c r="CW105" s="14">
        <v>263</v>
      </c>
      <c r="CX105" s="14">
        <v>246</v>
      </c>
      <c r="CY105" s="14">
        <v>275</v>
      </c>
      <c r="CZ105" s="14">
        <v>259</v>
      </c>
      <c r="DA105" s="14">
        <v>296</v>
      </c>
      <c r="DB105" s="14">
        <v>314</v>
      </c>
      <c r="DC105" s="14">
        <v>289</v>
      </c>
      <c r="DD105" s="14">
        <v>307</v>
      </c>
      <c r="DE105" s="14">
        <v>304</v>
      </c>
      <c r="DF105" s="14">
        <v>263</v>
      </c>
      <c r="DG105" s="14">
        <v>302</v>
      </c>
      <c r="DH105" s="14">
        <v>324</v>
      </c>
      <c r="DI105" s="14">
        <v>356</v>
      </c>
      <c r="DJ105" s="14">
        <v>358</v>
      </c>
      <c r="DK105" s="14">
        <v>333</v>
      </c>
      <c r="DL105" s="14">
        <v>1744</v>
      </c>
      <c r="DM105" s="14">
        <v>1486</v>
      </c>
      <c r="DN105" s="14">
        <v>1399</v>
      </c>
      <c r="DO105" s="14">
        <v>1405</v>
      </c>
      <c r="DP105" s="14">
        <v>1261</v>
      </c>
      <c r="DQ105" s="14">
        <v>992</v>
      </c>
      <c r="DR105" s="14">
        <v>858</v>
      </c>
      <c r="DS105" s="14">
        <v>819</v>
      </c>
      <c r="DT105" s="14">
        <v>625</v>
      </c>
      <c r="DU105" s="14">
        <v>592</v>
      </c>
      <c r="DV105" s="14">
        <v>344</v>
      </c>
      <c r="DW105" s="14">
        <v>261</v>
      </c>
      <c r="DX105" s="14">
        <v>134</v>
      </c>
      <c r="DY105" s="14">
        <v>54</v>
      </c>
      <c r="DZ105" s="14">
        <v>26</v>
      </c>
      <c r="EA105" s="14">
        <v>3</v>
      </c>
      <c r="EB105">
        <v>2041</v>
      </c>
      <c r="EC105">
        <v>479</v>
      </c>
      <c r="ED105">
        <v>83</v>
      </c>
      <c r="EE105">
        <v>1338</v>
      </c>
      <c r="EF105">
        <v>10445</v>
      </c>
      <c r="EG105">
        <v>1849</v>
      </c>
    </row>
    <row r="106" spans="1:137" ht="12.75">
      <c r="A106" t="s">
        <v>269</v>
      </c>
      <c r="B106" s="12">
        <v>3</v>
      </c>
      <c r="C106">
        <v>23938</v>
      </c>
      <c r="D106">
        <v>257</v>
      </c>
      <c r="E106">
        <v>225</v>
      </c>
      <c r="F106">
        <v>299</v>
      </c>
      <c r="G106">
        <v>254</v>
      </c>
      <c r="H106">
        <v>289</v>
      </c>
      <c r="I106">
        <v>248</v>
      </c>
      <c r="J106">
        <v>308</v>
      </c>
      <c r="K106">
        <v>294</v>
      </c>
      <c r="L106">
        <v>317</v>
      </c>
      <c r="M106">
        <v>306</v>
      </c>
      <c r="N106">
        <v>332</v>
      </c>
      <c r="O106">
        <v>323</v>
      </c>
      <c r="P106">
        <v>354</v>
      </c>
      <c r="Q106">
        <v>375</v>
      </c>
      <c r="R106">
        <v>400</v>
      </c>
      <c r="S106">
        <v>422</v>
      </c>
      <c r="T106">
        <v>362</v>
      </c>
      <c r="U106">
        <v>447</v>
      </c>
      <c r="V106">
        <v>470</v>
      </c>
      <c r="W106">
        <v>432</v>
      </c>
      <c r="X106">
        <v>467</v>
      </c>
      <c r="Y106">
        <v>522</v>
      </c>
      <c r="Z106">
        <v>535</v>
      </c>
      <c r="AA106">
        <v>524</v>
      </c>
      <c r="AB106">
        <v>519</v>
      </c>
      <c r="AC106">
        <v>2391</v>
      </c>
      <c r="AD106">
        <v>1876</v>
      </c>
      <c r="AE106">
        <v>1691</v>
      </c>
      <c r="AF106">
        <v>1824</v>
      </c>
      <c r="AG106">
        <v>1600</v>
      </c>
      <c r="AH106">
        <v>1374</v>
      </c>
      <c r="AI106">
        <v>1039</v>
      </c>
      <c r="AJ106">
        <v>870</v>
      </c>
      <c r="AK106">
        <v>661</v>
      </c>
      <c r="AL106">
        <v>537</v>
      </c>
      <c r="AM106">
        <v>329</v>
      </c>
      <c r="AN106">
        <v>257</v>
      </c>
      <c r="AO106">
        <v>139</v>
      </c>
      <c r="AP106">
        <v>48</v>
      </c>
      <c r="AQ106">
        <v>16</v>
      </c>
      <c r="AR106">
        <v>4</v>
      </c>
      <c r="AS106" s="13">
        <v>10746</v>
      </c>
      <c r="AT106" s="13">
        <v>129</v>
      </c>
      <c r="AU106" s="13">
        <v>120</v>
      </c>
      <c r="AV106" s="13">
        <v>151</v>
      </c>
      <c r="AW106" s="13">
        <v>121</v>
      </c>
      <c r="AX106" s="13">
        <v>144</v>
      </c>
      <c r="AY106" s="13">
        <v>125</v>
      </c>
      <c r="AZ106" s="13">
        <v>166</v>
      </c>
      <c r="BA106" s="13">
        <v>143</v>
      </c>
      <c r="BB106" s="13">
        <v>159</v>
      </c>
      <c r="BC106" s="13">
        <v>131</v>
      </c>
      <c r="BD106" s="13">
        <v>164</v>
      </c>
      <c r="BE106" s="13">
        <v>178</v>
      </c>
      <c r="BF106" s="13">
        <v>160</v>
      </c>
      <c r="BG106" s="13">
        <v>184</v>
      </c>
      <c r="BH106" s="13">
        <v>193</v>
      </c>
      <c r="BI106" s="13">
        <v>207</v>
      </c>
      <c r="BJ106" s="13">
        <v>159</v>
      </c>
      <c r="BK106" s="13">
        <v>185</v>
      </c>
      <c r="BL106" s="13">
        <v>226</v>
      </c>
      <c r="BM106" s="13">
        <v>203</v>
      </c>
      <c r="BN106" s="13">
        <v>227</v>
      </c>
      <c r="BO106" s="13">
        <v>248</v>
      </c>
      <c r="BP106" s="13">
        <v>274</v>
      </c>
      <c r="BQ106" s="13">
        <v>252</v>
      </c>
      <c r="BR106" s="13">
        <v>217</v>
      </c>
      <c r="BS106" s="13">
        <v>1147</v>
      </c>
      <c r="BT106" s="13">
        <v>855</v>
      </c>
      <c r="BU106" s="13">
        <v>740</v>
      </c>
      <c r="BV106" s="13">
        <v>774</v>
      </c>
      <c r="BW106" s="13">
        <v>679</v>
      </c>
      <c r="BX106" s="13">
        <v>580</v>
      </c>
      <c r="BY106" s="13">
        <v>438</v>
      </c>
      <c r="BZ106" s="13">
        <v>347</v>
      </c>
      <c r="CA106" s="13">
        <v>256</v>
      </c>
      <c r="CB106" s="13">
        <v>203</v>
      </c>
      <c r="CC106" s="13">
        <v>125</v>
      </c>
      <c r="CD106" s="13">
        <v>87</v>
      </c>
      <c r="CE106" s="13">
        <v>35</v>
      </c>
      <c r="CF106" s="13">
        <v>8</v>
      </c>
      <c r="CG106" s="13">
        <v>4</v>
      </c>
      <c r="CH106" s="13">
        <v>2</v>
      </c>
      <c r="CI106">
        <v>721</v>
      </c>
      <c r="CJ106">
        <v>137</v>
      </c>
      <c r="CK106">
        <v>15</v>
      </c>
      <c r="CL106" s="14">
        <v>13192</v>
      </c>
      <c r="CM106" s="14">
        <v>128</v>
      </c>
      <c r="CN106" s="14">
        <v>105</v>
      </c>
      <c r="CO106" s="14">
        <v>148</v>
      </c>
      <c r="CP106" s="14">
        <v>133</v>
      </c>
      <c r="CQ106" s="14">
        <v>146</v>
      </c>
      <c r="CR106" s="14">
        <v>123</v>
      </c>
      <c r="CS106" s="14">
        <v>142</v>
      </c>
      <c r="CT106" s="14">
        <v>152</v>
      </c>
      <c r="CU106" s="14">
        <v>158</v>
      </c>
      <c r="CV106" s="14">
        <v>175</v>
      </c>
      <c r="CW106" s="14">
        <v>168</v>
      </c>
      <c r="CX106" s="14">
        <v>145</v>
      </c>
      <c r="CY106" s="14">
        <v>194</v>
      </c>
      <c r="CZ106" s="14">
        <v>190</v>
      </c>
      <c r="DA106" s="14">
        <v>207</v>
      </c>
      <c r="DB106" s="14">
        <v>215</v>
      </c>
      <c r="DC106" s="14">
        <v>203</v>
      </c>
      <c r="DD106" s="14">
        <v>262</v>
      </c>
      <c r="DE106" s="14">
        <v>245</v>
      </c>
      <c r="DF106" s="14">
        <v>229</v>
      </c>
      <c r="DG106" s="14">
        <v>240</v>
      </c>
      <c r="DH106" s="14">
        <v>275</v>
      </c>
      <c r="DI106" s="14">
        <v>261</v>
      </c>
      <c r="DJ106" s="14">
        <v>273</v>
      </c>
      <c r="DK106" s="14">
        <v>302</v>
      </c>
      <c r="DL106" s="14">
        <v>1245</v>
      </c>
      <c r="DM106" s="14">
        <v>1021</v>
      </c>
      <c r="DN106" s="14">
        <v>951</v>
      </c>
      <c r="DO106" s="14">
        <v>1050</v>
      </c>
      <c r="DP106" s="14">
        <v>921</v>
      </c>
      <c r="DQ106" s="14">
        <v>794</v>
      </c>
      <c r="DR106" s="14">
        <v>600</v>
      </c>
      <c r="DS106" s="14">
        <v>523</v>
      </c>
      <c r="DT106" s="14">
        <v>405</v>
      </c>
      <c r="DU106" s="14">
        <v>334</v>
      </c>
      <c r="DV106" s="14">
        <v>204</v>
      </c>
      <c r="DW106" s="14">
        <v>170</v>
      </c>
      <c r="DX106" s="14">
        <v>104</v>
      </c>
      <c r="DY106" s="14">
        <v>40</v>
      </c>
      <c r="DZ106" s="14">
        <v>11</v>
      </c>
      <c r="EA106" s="14">
        <v>2</v>
      </c>
      <c r="EB106">
        <v>1270</v>
      </c>
      <c r="EC106">
        <v>327</v>
      </c>
      <c r="ED106">
        <v>53</v>
      </c>
      <c r="EE106">
        <v>903</v>
      </c>
      <c r="EF106">
        <v>7692</v>
      </c>
      <c r="EG106">
        <v>1394</v>
      </c>
    </row>
    <row r="107" spans="1:137" ht="12.75">
      <c r="A107" t="s">
        <v>270</v>
      </c>
      <c r="B107" s="12">
        <v>3</v>
      </c>
      <c r="C107">
        <v>36547</v>
      </c>
      <c r="D107">
        <v>595</v>
      </c>
      <c r="E107">
        <v>624</v>
      </c>
      <c r="F107">
        <v>595</v>
      </c>
      <c r="G107">
        <v>635</v>
      </c>
      <c r="H107">
        <v>562</v>
      </c>
      <c r="I107">
        <v>594</v>
      </c>
      <c r="J107">
        <v>592</v>
      </c>
      <c r="K107">
        <v>540</v>
      </c>
      <c r="L107">
        <v>588</v>
      </c>
      <c r="M107">
        <v>590</v>
      </c>
      <c r="N107">
        <v>717</v>
      </c>
      <c r="O107">
        <v>638</v>
      </c>
      <c r="P107">
        <v>697</v>
      </c>
      <c r="Q107">
        <v>671</v>
      </c>
      <c r="R107">
        <v>705</v>
      </c>
      <c r="S107">
        <v>800</v>
      </c>
      <c r="T107">
        <v>766</v>
      </c>
      <c r="U107">
        <v>787</v>
      </c>
      <c r="V107">
        <v>802</v>
      </c>
      <c r="W107">
        <v>650</v>
      </c>
      <c r="X107">
        <v>776</v>
      </c>
      <c r="Y107">
        <v>764</v>
      </c>
      <c r="Z107">
        <v>891</v>
      </c>
      <c r="AA107">
        <v>776</v>
      </c>
      <c r="AB107">
        <v>813</v>
      </c>
      <c r="AC107">
        <v>3853</v>
      </c>
      <c r="AD107">
        <v>3126</v>
      </c>
      <c r="AE107">
        <v>2577</v>
      </c>
      <c r="AF107">
        <v>2416</v>
      </c>
      <c r="AG107">
        <v>2143</v>
      </c>
      <c r="AH107">
        <v>1748</v>
      </c>
      <c r="AI107">
        <v>1218</v>
      </c>
      <c r="AJ107">
        <v>840</v>
      </c>
      <c r="AK107">
        <v>558</v>
      </c>
      <c r="AL107">
        <v>400</v>
      </c>
      <c r="AM107">
        <v>224</v>
      </c>
      <c r="AN107">
        <v>169</v>
      </c>
      <c r="AO107">
        <v>75</v>
      </c>
      <c r="AP107">
        <v>21</v>
      </c>
      <c r="AQ107">
        <v>11</v>
      </c>
      <c r="AR107">
        <v>0</v>
      </c>
      <c r="AS107" s="13">
        <v>17488</v>
      </c>
      <c r="AT107" s="13">
        <v>309</v>
      </c>
      <c r="AU107" s="13">
        <v>318</v>
      </c>
      <c r="AV107" s="13">
        <v>312</v>
      </c>
      <c r="AW107" s="13">
        <v>327</v>
      </c>
      <c r="AX107" s="13">
        <v>302</v>
      </c>
      <c r="AY107" s="13">
        <v>300</v>
      </c>
      <c r="AZ107" s="13">
        <v>297</v>
      </c>
      <c r="BA107" s="13">
        <v>255</v>
      </c>
      <c r="BB107" s="13">
        <v>295</v>
      </c>
      <c r="BC107" s="13">
        <v>312</v>
      </c>
      <c r="BD107" s="13">
        <v>385</v>
      </c>
      <c r="BE107" s="13">
        <v>307</v>
      </c>
      <c r="BF107" s="13">
        <v>350</v>
      </c>
      <c r="BG107" s="13">
        <v>324</v>
      </c>
      <c r="BH107" s="13">
        <v>327</v>
      </c>
      <c r="BI107" s="13">
        <v>404</v>
      </c>
      <c r="BJ107" s="13">
        <v>359</v>
      </c>
      <c r="BK107" s="13">
        <v>391</v>
      </c>
      <c r="BL107" s="13">
        <v>383</v>
      </c>
      <c r="BM107" s="13">
        <v>304</v>
      </c>
      <c r="BN107" s="13">
        <v>367</v>
      </c>
      <c r="BO107" s="13">
        <v>381</v>
      </c>
      <c r="BP107" s="13">
        <v>435</v>
      </c>
      <c r="BQ107" s="13">
        <v>382</v>
      </c>
      <c r="BR107" s="13">
        <v>395</v>
      </c>
      <c r="BS107" s="13">
        <v>1851</v>
      </c>
      <c r="BT107" s="13">
        <v>1538</v>
      </c>
      <c r="BU107" s="13">
        <v>1182</v>
      </c>
      <c r="BV107" s="13">
        <v>1105</v>
      </c>
      <c r="BW107" s="13">
        <v>972</v>
      </c>
      <c r="BX107" s="13">
        <v>797</v>
      </c>
      <c r="BY107" s="13">
        <v>557</v>
      </c>
      <c r="BZ107" s="13">
        <v>383</v>
      </c>
      <c r="CA107" s="13">
        <v>239</v>
      </c>
      <c r="CB107" s="13">
        <v>156</v>
      </c>
      <c r="CC107" s="13">
        <v>83</v>
      </c>
      <c r="CD107" s="13">
        <v>67</v>
      </c>
      <c r="CE107" s="13">
        <v>28</v>
      </c>
      <c r="CF107" s="13">
        <v>6</v>
      </c>
      <c r="CG107" s="13">
        <v>3</v>
      </c>
      <c r="CH107" s="13">
        <v>0</v>
      </c>
      <c r="CI107">
        <v>583</v>
      </c>
      <c r="CJ107">
        <v>104</v>
      </c>
      <c r="CK107">
        <v>9</v>
      </c>
      <c r="CL107" s="14">
        <v>19059</v>
      </c>
      <c r="CM107" s="14">
        <v>286</v>
      </c>
      <c r="CN107" s="14">
        <v>306</v>
      </c>
      <c r="CO107" s="14">
        <v>283</v>
      </c>
      <c r="CP107" s="14">
        <v>308</v>
      </c>
      <c r="CQ107" s="14">
        <v>260</v>
      </c>
      <c r="CR107" s="14">
        <v>294</v>
      </c>
      <c r="CS107" s="14">
        <v>296</v>
      </c>
      <c r="CT107" s="14">
        <v>285</v>
      </c>
      <c r="CU107" s="14">
        <v>293</v>
      </c>
      <c r="CV107" s="14">
        <v>278</v>
      </c>
      <c r="CW107" s="14">
        <v>332</v>
      </c>
      <c r="CX107" s="14">
        <v>331</v>
      </c>
      <c r="CY107" s="14">
        <v>348</v>
      </c>
      <c r="CZ107" s="14">
        <v>348</v>
      </c>
      <c r="DA107" s="14">
        <v>378</v>
      </c>
      <c r="DB107" s="14">
        <v>396</v>
      </c>
      <c r="DC107" s="14">
        <v>407</v>
      </c>
      <c r="DD107" s="14">
        <v>395</v>
      </c>
      <c r="DE107" s="14">
        <v>419</v>
      </c>
      <c r="DF107" s="14">
        <v>347</v>
      </c>
      <c r="DG107" s="14">
        <v>409</v>
      </c>
      <c r="DH107" s="14">
        <v>383</v>
      </c>
      <c r="DI107" s="14">
        <v>456</v>
      </c>
      <c r="DJ107" s="14">
        <v>394</v>
      </c>
      <c r="DK107" s="14">
        <v>417</v>
      </c>
      <c r="DL107" s="14">
        <v>2002</v>
      </c>
      <c r="DM107" s="14">
        <v>1588</v>
      </c>
      <c r="DN107" s="14">
        <v>1394</v>
      </c>
      <c r="DO107" s="14">
        <v>1311</v>
      </c>
      <c r="DP107" s="14">
        <v>1171</v>
      </c>
      <c r="DQ107" s="14">
        <v>951</v>
      </c>
      <c r="DR107" s="14">
        <v>661</v>
      </c>
      <c r="DS107" s="14">
        <v>457</v>
      </c>
      <c r="DT107" s="14">
        <v>318</v>
      </c>
      <c r="DU107" s="14">
        <v>244</v>
      </c>
      <c r="DV107" s="14">
        <v>140</v>
      </c>
      <c r="DW107" s="14">
        <v>102</v>
      </c>
      <c r="DX107" s="14">
        <v>47</v>
      </c>
      <c r="DY107" s="14">
        <v>15</v>
      </c>
      <c r="DZ107" s="14">
        <v>8</v>
      </c>
      <c r="EA107" s="14">
        <v>0</v>
      </c>
      <c r="EB107">
        <v>874</v>
      </c>
      <c r="EC107">
        <v>172</v>
      </c>
      <c r="ED107">
        <v>23</v>
      </c>
      <c r="EE107">
        <v>1736</v>
      </c>
      <c r="EF107">
        <v>11491</v>
      </c>
      <c r="EG107">
        <v>1612</v>
      </c>
    </row>
    <row r="108" spans="1:137" ht="12.75">
      <c r="A108" t="s">
        <v>271</v>
      </c>
      <c r="B108" s="12">
        <v>3</v>
      </c>
      <c r="C108">
        <v>19890</v>
      </c>
      <c r="D108">
        <v>222</v>
      </c>
      <c r="E108">
        <v>206</v>
      </c>
      <c r="F108">
        <v>227</v>
      </c>
      <c r="G108">
        <v>222</v>
      </c>
      <c r="H108">
        <v>213</v>
      </c>
      <c r="I108">
        <v>207</v>
      </c>
      <c r="J108">
        <v>203</v>
      </c>
      <c r="K108">
        <v>216</v>
      </c>
      <c r="L108">
        <v>222</v>
      </c>
      <c r="M108">
        <v>222</v>
      </c>
      <c r="N108">
        <v>276</v>
      </c>
      <c r="O108">
        <v>241</v>
      </c>
      <c r="P108">
        <v>265</v>
      </c>
      <c r="Q108">
        <v>277</v>
      </c>
      <c r="R108">
        <v>265</v>
      </c>
      <c r="S108">
        <v>336</v>
      </c>
      <c r="T108">
        <v>289</v>
      </c>
      <c r="U108">
        <v>317</v>
      </c>
      <c r="V108">
        <v>325</v>
      </c>
      <c r="W108">
        <v>339</v>
      </c>
      <c r="X108">
        <v>370</v>
      </c>
      <c r="Y108">
        <v>416</v>
      </c>
      <c r="Z108">
        <v>437</v>
      </c>
      <c r="AA108">
        <v>383</v>
      </c>
      <c r="AB108">
        <v>424</v>
      </c>
      <c r="AC108">
        <v>1907</v>
      </c>
      <c r="AD108">
        <v>1578</v>
      </c>
      <c r="AE108">
        <v>1358</v>
      </c>
      <c r="AF108">
        <v>1370</v>
      </c>
      <c r="AG108">
        <v>1450</v>
      </c>
      <c r="AH108">
        <v>1188</v>
      </c>
      <c r="AI108">
        <v>1083</v>
      </c>
      <c r="AJ108">
        <v>795</v>
      </c>
      <c r="AK108">
        <v>605</v>
      </c>
      <c r="AL108">
        <v>555</v>
      </c>
      <c r="AM108">
        <v>337</v>
      </c>
      <c r="AN108">
        <v>283</v>
      </c>
      <c r="AO108">
        <v>169</v>
      </c>
      <c r="AP108">
        <v>61</v>
      </c>
      <c r="AQ108">
        <v>27</v>
      </c>
      <c r="AR108">
        <v>3</v>
      </c>
      <c r="AS108" s="13">
        <v>8923</v>
      </c>
      <c r="AT108" s="13">
        <v>119</v>
      </c>
      <c r="AU108" s="13">
        <v>102</v>
      </c>
      <c r="AV108" s="13">
        <v>118</v>
      </c>
      <c r="AW108" s="13">
        <v>109</v>
      </c>
      <c r="AX108" s="13">
        <v>116</v>
      </c>
      <c r="AY108" s="13">
        <v>107</v>
      </c>
      <c r="AZ108" s="13">
        <v>106</v>
      </c>
      <c r="BA108" s="13">
        <v>99</v>
      </c>
      <c r="BB108" s="13">
        <v>118</v>
      </c>
      <c r="BC108" s="13">
        <v>119</v>
      </c>
      <c r="BD108" s="13">
        <v>149</v>
      </c>
      <c r="BE108" s="13">
        <v>107</v>
      </c>
      <c r="BF108" s="13">
        <v>142</v>
      </c>
      <c r="BG108" s="13">
        <v>138</v>
      </c>
      <c r="BH108" s="13">
        <v>119</v>
      </c>
      <c r="BI108" s="13">
        <v>170</v>
      </c>
      <c r="BJ108" s="13">
        <v>144</v>
      </c>
      <c r="BK108" s="13">
        <v>160</v>
      </c>
      <c r="BL108" s="13">
        <v>164</v>
      </c>
      <c r="BM108" s="13">
        <v>162</v>
      </c>
      <c r="BN108" s="13">
        <v>172</v>
      </c>
      <c r="BO108" s="13">
        <v>199</v>
      </c>
      <c r="BP108" s="13">
        <v>184</v>
      </c>
      <c r="BQ108" s="13">
        <v>179</v>
      </c>
      <c r="BR108" s="13">
        <v>219</v>
      </c>
      <c r="BS108" s="13">
        <v>926</v>
      </c>
      <c r="BT108" s="13">
        <v>720</v>
      </c>
      <c r="BU108" s="13">
        <v>582</v>
      </c>
      <c r="BV108" s="13">
        <v>617</v>
      </c>
      <c r="BW108" s="13">
        <v>611</v>
      </c>
      <c r="BX108" s="13">
        <v>523</v>
      </c>
      <c r="BY108" s="13">
        <v>431</v>
      </c>
      <c r="BZ108" s="13">
        <v>317</v>
      </c>
      <c r="CA108" s="13">
        <v>209</v>
      </c>
      <c r="CB108" s="13">
        <v>198</v>
      </c>
      <c r="CC108" s="13">
        <v>103</v>
      </c>
      <c r="CD108" s="13">
        <v>88</v>
      </c>
      <c r="CE108" s="13">
        <v>58</v>
      </c>
      <c r="CF108" s="13">
        <v>15</v>
      </c>
      <c r="CG108" s="13">
        <v>5</v>
      </c>
      <c r="CH108" s="13">
        <v>1</v>
      </c>
      <c r="CI108">
        <v>677</v>
      </c>
      <c r="CJ108">
        <v>168</v>
      </c>
      <c r="CK108">
        <v>21</v>
      </c>
      <c r="CL108" s="14">
        <v>10967</v>
      </c>
      <c r="CM108" s="14">
        <v>103</v>
      </c>
      <c r="CN108" s="14">
        <v>104</v>
      </c>
      <c r="CO108" s="14">
        <v>109</v>
      </c>
      <c r="CP108" s="14">
        <v>112</v>
      </c>
      <c r="CQ108" s="14">
        <v>98</v>
      </c>
      <c r="CR108" s="14">
        <v>100</v>
      </c>
      <c r="CS108" s="14">
        <v>97</v>
      </c>
      <c r="CT108" s="14">
        <v>118</v>
      </c>
      <c r="CU108" s="14">
        <v>104</v>
      </c>
      <c r="CV108" s="14">
        <v>103</v>
      </c>
      <c r="CW108" s="14">
        <v>127</v>
      </c>
      <c r="CX108" s="14">
        <v>134</v>
      </c>
      <c r="CY108" s="14">
        <v>124</v>
      </c>
      <c r="CZ108" s="14">
        <v>138</v>
      </c>
      <c r="DA108" s="14">
        <v>147</v>
      </c>
      <c r="DB108" s="14">
        <v>166</v>
      </c>
      <c r="DC108" s="14">
        <v>146</v>
      </c>
      <c r="DD108" s="14">
        <v>157</v>
      </c>
      <c r="DE108" s="14">
        <v>160</v>
      </c>
      <c r="DF108" s="14">
        <v>177</v>
      </c>
      <c r="DG108" s="14">
        <v>199</v>
      </c>
      <c r="DH108" s="14">
        <v>217</v>
      </c>
      <c r="DI108" s="14">
        <v>253</v>
      </c>
      <c r="DJ108" s="14">
        <v>204</v>
      </c>
      <c r="DK108" s="14">
        <v>205</v>
      </c>
      <c r="DL108" s="14">
        <v>981</v>
      </c>
      <c r="DM108" s="14">
        <v>857</v>
      </c>
      <c r="DN108" s="14">
        <v>776</v>
      </c>
      <c r="DO108" s="14">
        <v>753</v>
      </c>
      <c r="DP108" s="14">
        <v>839</v>
      </c>
      <c r="DQ108" s="14">
        <v>665</v>
      </c>
      <c r="DR108" s="14">
        <v>652</v>
      </c>
      <c r="DS108" s="14">
        <v>478</v>
      </c>
      <c r="DT108" s="14">
        <v>395</v>
      </c>
      <c r="DU108" s="14">
        <v>357</v>
      </c>
      <c r="DV108" s="14">
        <v>234</v>
      </c>
      <c r="DW108" s="14">
        <v>195</v>
      </c>
      <c r="DX108" s="14">
        <v>110</v>
      </c>
      <c r="DY108" s="14">
        <v>47</v>
      </c>
      <c r="DZ108" s="14">
        <v>22</v>
      </c>
      <c r="EA108" s="14">
        <v>2</v>
      </c>
      <c r="EB108">
        <v>1362</v>
      </c>
      <c r="EC108">
        <v>376</v>
      </c>
      <c r="ED108">
        <v>71</v>
      </c>
      <c r="EE108">
        <v>670</v>
      </c>
      <c r="EF108">
        <v>6092</v>
      </c>
      <c r="EG108">
        <v>1317</v>
      </c>
    </row>
    <row r="109" spans="1:137" ht="12.75">
      <c r="A109" t="s">
        <v>272</v>
      </c>
      <c r="B109" s="12">
        <v>6</v>
      </c>
      <c r="C109">
        <v>2203</v>
      </c>
      <c r="D109">
        <v>32</v>
      </c>
      <c r="E109">
        <v>25</v>
      </c>
      <c r="F109">
        <v>29</v>
      </c>
      <c r="G109">
        <v>31</v>
      </c>
      <c r="H109">
        <v>34</v>
      </c>
      <c r="I109">
        <v>32</v>
      </c>
      <c r="J109">
        <v>41</v>
      </c>
      <c r="K109">
        <v>41</v>
      </c>
      <c r="L109">
        <v>30</v>
      </c>
      <c r="M109">
        <v>35</v>
      </c>
      <c r="N109">
        <v>48</v>
      </c>
      <c r="O109">
        <v>41</v>
      </c>
      <c r="P109">
        <v>46</v>
      </c>
      <c r="Q109">
        <v>47</v>
      </c>
      <c r="R109">
        <v>46</v>
      </c>
      <c r="S109">
        <v>49</v>
      </c>
      <c r="T109">
        <v>45</v>
      </c>
      <c r="U109">
        <v>54</v>
      </c>
      <c r="V109">
        <v>40</v>
      </c>
      <c r="W109">
        <v>39</v>
      </c>
      <c r="X109">
        <v>49</v>
      </c>
      <c r="Y109">
        <v>41</v>
      </c>
      <c r="Z109">
        <v>53</v>
      </c>
      <c r="AA109">
        <v>42</v>
      </c>
      <c r="AB109">
        <v>34</v>
      </c>
      <c r="AC109">
        <v>209</v>
      </c>
      <c r="AD109">
        <v>213</v>
      </c>
      <c r="AE109">
        <v>138</v>
      </c>
      <c r="AF109">
        <v>160</v>
      </c>
      <c r="AG109">
        <v>150</v>
      </c>
      <c r="AH109">
        <v>103</v>
      </c>
      <c r="AI109">
        <v>70</v>
      </c>
      <c r="AJ109">
        <v>50</v>
      </c>
      <c r="AK109">
        <v>39</v>
      </c>
      <c r="AL109">
        <v>26</v>
      </c>
      <c r="AM109">
        <v>14</v>
      </c>
      <c r="AN109">
        <v>9</v>
      </c>
      <c r="AO109">
        <v>16</v>
      </c>
      <c r="AP109">
        <v>2</v>
      </c>
      <c r="AQ109">
        <v>1</v>
      </c>
      <c r="AR109">
        <v>1</v>
      </c>
      <c r="AS109" s="13">
        <v>1085</v>
      </c>
      <c r="AT109" s="13">
        <v>15</v>
      </c>
      <c r="AU109" s="13">
        <v>9</v>
      </c>
      <c r="AV109" s="13">
        <v>15</v>
      </c>
      <c r="AW109" s="13">
        <v>20</v>
      </c>
      <c r="AX109" s="13">
        <v>19</v>
      </c>
      <c r="AY109" s="13">
        <v>11</v>
      </c>
      <c r="AZ109" s="13">
        <v>20</v>
      </c>
      <c r="BA109" s="13">
        <v>18</v>
      </c>
      <c r="BB109" s="13">
        <v>16</v>
      </c>
      <c r="BC109" s="13">
        <v>20</v>
      </c>
      <c r="BD109" s="13">
        <v>24</v>
      </c>
      <c r="BE109" s="13">
        <v>15</v>
      </c>
      <c r="BF109" s="13">
        <v>22</v>
      </c>
      <c r="BG109" s="13">
        <v>22</v>
      </c>
      <c r="BH109" s="13">
        <v>21</v>
      </c>
      <c r="BI109" s="13">
        <v>22</v>
      </c>
      <c r="BJ109" s="13">
        <v>18</v>
      </c>
      <c r="BK109" s="13">
        <v>26</v>
      </c>
      <c r="BL109" s="13">
        <v>23</v>
      </c>
      <c r="BM109" s="13">
        <v>18</v>
      </c>
      <c r="BN109" s="13">
        <v>19</v>
      </c>
      <c r="BO109" s="13">
        <v>21</v>
      </c>
      <c r="BP109" s="13">
        <v>24</v>
      </c>
      <c r="BQ109" s="13">
        <v>24</v>
      </c>
      <c r="BR109" s="13">
        <v>19</v>
      </c>
      <c r="BS109" s="13">
        <v>98</v>
      </c>
      <c r="BT109" s="13">
        <v>119</v>
      </c>
      <c r="BU109" s="13">
        <v>76</v>
      </c>
      <c r="BV109" s="13">
        <v>68</v>
      </c>
      <c r="BW109" s="13">
        <v>81</v>
      </c>
      <c r="BX109" s="13">
        <v>53</v>
      </c>
      <c r="BY109" s="13">
        <v>37</v>
      </c>
      <c r="BZ109" s="13">
        <v>26</v>
      </c>
      <c r="CA109" s="13">
        <v>22</v>
      </c>
      <c r="CB109" s="13">
        <v>12</v>
      </c>
      <c r="CC109" s="13">
        <v>6</v>
      </c>
      <c r="CD109" s="13">
        <v>2</v>
      </c>
      <c r="CE109" s="13">
        <v>6</v>
      </c>
      <c r="CF109" s="13">
        <v>1</v>
      </c>
      <c r="CG109" s="13">
        <v>1</v>
      </c>
      <c r="CH109" s="13">
        <v>0</v>
      </c>
      <c r="CI109">
        <v>51</v>
      </c>
      <c r="CJ109">
        <v>10</v>
      </c>
      <c r="CK109">
        <v>2</v>
      </c>
      <c r="CL109" s="14">
        <v>1118</v>
      </c>
      <c r="CM109" s="14">
        <v>18</v>
      </c>
      <c r="CN109" s="14">
        <v>16</v>
      </c>
      <c r="CO109" s="14">
        <v>15</v>
      </c>
      <c r="CP109" s="14">
        <v>11</v>
      </c>
      <c r="CQ109" s="14">
        <v>16</v>
      </c>
      <c r="CR109" s="14">
        <v>21</v>
      </c>
      <c r="CS109" s="14">
        <v>21</v>
      </c>
      <c r="CT109" s="14">
        <v>23</v>
      </c>
      <c r="CU109" s="14">
        <v>15</v>
      </c>
      <c r="CV109" s="14">
        <v>16</v>
      </c>
      <c r="CW109" s="14">
        <v>24</v>
      </c>
      <c r="CX109" s="14">
        <v>26</v>
      </c>
      <c r="CY109" s="14">
        <v>24</v>
      </c>
      <c r="CZ109" s="14">
        <v>25</v>
      </c>
      <c r="DA109" s="14">
        <v>25</v>
      </c>
      <c r="DB109" s="14">
        <v>27</v>
      </c>
      <c r="DC109" s="14">
        <v>27</v>
      </c>
      <c r="DD109" s="14">
        <v>28</v>
      </c>
      <c r="DE109" s="14">
        <v>17</v>
      </c>
      <c r="DF109" s="14">
        <v>21</v>
      </c>
      <c r="DG109" s="14">
        <v>30</v>
      </c>
      <c r="DH109" s="14">
        <v>20</v>
      </c>
      <c r="DI109" s="14">
        <v>29</v>
      </c>
      <c r="DJ109" s="14">
        <v>18</v>
      </c>
      <c r="DK109" s="14">
        <v>16</v>
      </c>
      <c r="DL109" s="14">
        <v>111</v>
      </c>
      <c r="DM109" s="14">
        <v>95</v>
      </c>
      <c r="DN109" s="14">
        <v>62</v>
      </c>
      <c r="DO109" s="14">
        <v>93</v>
      </c>
      <c r="DP109" s="14">
        <v>69</v>
      </c>
      <c r="DQ109" s="14">
        <v>50</v>
      </c>
      <c r="DR109" s="14">
        <v>32</v>
      </c>
      <c r="DS109" s="14">
        <v>24</v>
      </c>
      <c r="DT109" s="14">
        <v>17</v>
      </c>
      <c r="DU109" s="14">
        <v>14</v>
      </c>
      <c r="DV109" s="14">
        <v>7</v>
      </c>
      <c r="DW109" s="14">
        <v>7</v>
      </c>
      <c r="DX109" s="14">
        <v>9</v>
      </c>
      <c r="DY109" s="14">
        <v>1</v>
      </c>
      <c r="DZ109" s="14">
        <v>0</v>
      </c>
      <c r="EA109" s="14">
        <v>1</v>
      </c>
      <c r="EB109">
        <v>56</v>
      </c>
      <c r="EC109">
        <v>19</v>
      </c>
      <c r="ED109">
        <v>2</v>
      </c>
      <c r="EE109">
        <v>124</v>
      </c>
      <c r="EF109">
        <v>662</v>
      </c>
      <c r="EG109">
        <v>82</v>
      </c>
    </row>
    <row r="110" spans="1:137" ht="12.75">
      <c r="A110" t="s">
        <v>273</v>
      </c>
      <c r="B110" s="12">
        <v>2</v>
      </c>
      <c r="C110">
        <v>4472</v>
      </c>
      <c r="D110">
        <v>68</v>
      </c>
      <c r="E110">
        <v>69</v>
      </c>
      <c r="F110">
        <v>60</v>
      </c>
      <c r="G110">
        <v>57</v>
      </c>
      <c r="H110">
        <v>67</v>
      </c>
      <c r="I110">
        <v>62</v>
      </c>
      <c r="J110">
        <v>52</v>
      </c>
      <c r="K110">
        <v>72</v>
      </c>
      <c r="L110">
        <v>78</v>
      </c>
      <c r="M110">
        <v>66</v>
      </c>
      <c r="N110">
        <v>83</v>
      </c>
      <c r="O110">
        <v>63</v>
      </c>
      <c r="P110">
        <v>69</v>
      </c>
      <c r="Q110">
        <v>82</v>
      </c>
      <c r="R110">
        <v>63</v>
      </c>
      <c r="S110">
        <v>77</v>
      </c>
      <c r="T110">
        <v>74</v>
      </c>
      <c r="U110">
        <v>81</v>
      </c>
      <c r="V110">
        <v>70</v>
      </c>
      <c r="W110">
        <v>79</v>
      </c>
      <c r="X110">
        <v>78</v>
      </c>
      <c r="Y110">
        <v>92</v>
      </c>
      <c r="Z110">
        <v>102</v>
      </c>
      <c r="AA110">
        <v>88</v>
      </c>
      <c r="AB110">
        <v>94</v>
      </c>
      <c r="AC110">
        <v>433</v>
      </c>
      <c r="AD110">
        <v>412</v>
      </c>
      <c r="AE110">
        <v>387</v>
      </c>
      <c r="AF110">
        <v>334</v>
      </c>
      <c r="AG110">
        <v>287</v>
      </c>
      <c r="AH110">
        <v>232</v>
      </c>
      <c r="AI110">
        <v>181</v>
      </c>
      <c r="AJ110">
        <v>119</v>
      </c>
      <c r="AK110">
        <v>86</v>
      </c>
      <c r="AL110">
        <v>80</v>
      </c>
      <c r="AM110">
        <v>32</v>
      </c>
      <c r="AN110">
        <v>23</v>
      </c>
      <c r="AO110">
        <v>10</v>
      </c>
      <c r="AP110">
        <v>7</v>
      </c>
      <c r="AQ110">
        <v>2</v>
      </c>
      <c r="AR110">
        <v>0</v>
      </c>
      <c r="AS110" s="13">
        <v>2096</v>
      </c>
      <c r="AT110" s="13">
        <v>39</v>
      </c>
      <c r="AU110" s="13">
        <v>39</v>
      </c>
      <c r="AV110" s="13">
        <v>25</v>
      </c>
      <c r="AW110" s="13">
        <v>29</v>
      </c>
      <c r="AX110" s="13">
        <v>36</v>
      </c>
      <c r="AY110" s="13">
        <v>28</v>
      </c>
      <c r="AZ110" s="13">
        <v>26</v>
      </c>
      <c r="BA110" s="13">
        <v>39</v>
      </c>
      <c r="BB110" s="13">
        <v>40</v>
      </c>
      <c r="BC110" s="13">
        <v>34</v>
      </c>
      <c r="BD110" s="13">
        <v>43</v>
      </c>
      <c r="BE110" s="13">
        <v>33</v>
      </c>
      <c r="BF110" s="13">
        <v>33</v>
      </c>
      <c r="BG110" s="13">
        <v>48</v>
      </c>
      <c r="BH110" s="13">
        <v>40</v>
      </c>
      <c r="BI110" s="13">
        <v>36</v>
      </c>
      <c r="BJ110" s="13">
        <v>36</v>
      </c>
      <c r="BK110" s="13">
        <v>47</v>
      </c>
      <c r="BL110" s="13">
        <v>34</v>
      </c>
      <c r="BM110" s="13">
        <v>34</v>
      </c>
      <c r="BN110" s="13">
        <v>37</v>
      </c>
      <c r="BO110" s="13">
        <v>43</v>
      </c>
      <c r="BP110" s="13">
        <v>44</v>
      </c>
      <c r="BQ110" s="13">
        <v>35</v>
      </c>
      <c r="BR110" s="13">
        <v>42</v>
      </c>
      <c r="BS110" s="13">
        <v>200</v>
      </c>
      <c r="BT110" s="13">
        <v>181</v>
      </c>
      <c r="BU110" s="13">
        <v>165</v>
      </c>
      <c r="BV110" s="13">
        <v>144</v>
      </c>
      <c r="BW110" s="13">
        <v>146</v>
      </c>
      <c r="BX110" s="13">
        <v>107</v>
      </c>
      <c r="BY110" s="13">
        <v>75</v>
      </c>
      <c r="BZ110" s="13">
        <v>45</v>
      </c>
      <c r="CA110" s="13">
        <v>49</v>
      </c>
      <c r="CB110" s="13">
        <v>34</v>
      </c>
      <c r="CC110" s="13">
        <v>12</v>
      </c>
      <c r="CD110" s="13">
        <v>10</v>
      </c>
      <c r="CE110" s="13">
        <v>5</v>
      </c>
      <c r="CF110" s="13">
        <v>2</v>
      </c>
      <c r="CG110" s="13">
        <v>0</v>
      </c>
      <c r="CH110" s="13">
        <v>0</v>
      </c>
      <c r="CI110">
        <v>113</v>
      </c>
      <c r="CJ110">
        <v>18</v>
      </c>
      <c r="CK110">
        <v>2</v>
      </c>
      <c r="CL110" s="14">
        <v>2376</v>
      </c>
      <c r="CM110" s="14">
        <v>29</v>
      </c>
      <c r="CN110" s="14">
        <v>30</v>
      </c>
      <c r="CO110" s="14">
        <v>35</v>
      </c>
      <c r="CP110" s="14">
        <v>28</v>
      </c>
      <c r="CQ110" s="14">
        <v>30</v>
      </c>
      <c r="CR110" s="14">
        <v>34</v>
      </c>
      <c r="CS110" s="14">
        <v>26</v>
      </c>
      <c r="CT110" s="14">
        <v>33</v>
      </c>
      <c r="CU110" s="14">
        <v>38</v>
      </c>
      <c r="CV110" s="14">
        <v>31</v>
      </c>
      <c r="CW110" s="14">
        <v>41</v>
      </c>
      <c r="CX110" s="14">
        <v>30</v>
      </c>
      <c r="CY110" s="14">
        <v>35</v>
      </c>
      <c r="CZ110" s="14">
        <v>34</v>
      </c>
      <c r="DA110" s="14">
        <v>24</v>
      </c>
      <c r="DB110" s="14">
        <v>41</v>
      </c>
      <c r="DC110" s="14">
        <v>37</v>
      </c>
      <c r="DD110" s="14">
        <v>34</v>
      </c>
      <c r="DE110" s="14">
        <v>35</v>
      </c>
      <c r="DF110" s="14">
        <v>45</v>
      </c>
      <c r="DG110" s="14">
        <v>41</v>
      </c>
      <c r="DH110" s="14">
        <v>49</v>
      </c>
      <c r="DI110" s="14">
        <v>58</v>
      </c>
      <c r="DJ110" s="14">
        <v>53</v>
      </c>
      <c r="DK110" s="14">
        <v>52</v>
      </c>
      <c r="DL110" s="14">
        <v>233</v>
      </c>
      <c r="DM110" s="14">
        <v>231</v>
      </c>
      <c r="DN110" s="14">
        <v>222</v>
      </c>
      <c r="DO110" s="14">
        <v>190</v>
      </c>
      <c r="DP110" s="14">
        <v>141</v>
      </c>
      <c r="DQ110" s="14">
        <v>125</v>
      </c>
      <c r="DR110" s="14">
        <v>106</v>
      </c>
      <c r="DS110" s="14">
        <v>74</v>
      </c>
      <c r="DT110" s="14">
        <v>37</v>
      </c>
      <c r="DU110" s="14">
        <v>46</v>
      </c>
      <c r="DV110" s="14">
        <v>20</v>
      </c>
      <c r="DW110" s="14">
        <v>12</v>
      </c>
      <c r="DX110" s="14">
        <v>5</v>
      </c>
      <c r="DY110" s="14">
        <v>5</v>
      </c>
      <c r="DZ110" s="14">
        <v>2</v>
      </c>
      <c r="EA110" s="14">
        <v>0</v>
      </c>
      <c r="EB110">
        <v>128</v>
      </c>
      <c r="EC110">
        <v>25</v>
      </c>
      <c r="ED110">
        <v>7</v>
      </c>
      <c r="EE110">
        <v>164</v>
      </c>
      <c r="EF110">
        <v>1463</v>
      </c>
      <c r="EG110">
        <v>231</v>
      </c>
    </row>
    <row r="111" spans="1:137" ht="12.75">
      <c r="A111" t="s">
        <v>274</v>
      </c>
      <c r="B111" s="12">
        <v>6</v>
      </c>
      <c r="C111">
        <v>12450</v>
      </c>
      <c r="D111">
        <v>207</v>
      </c>
      <c r="E111">
        <v>227</v>
      </c>
      <c r="F111">
        <v>208</v>
      </c>
      <c r="G111">
        <v>228</v>
      </c>
      <c r="H111">
        <v>227</v>
      </c>
      <c r="I111">
        <v>238</v>
      </c>
      <c r="J111">
        <v>199</v>
      </c>
      <c r="K111">
        <v>227</v>
      </c>
      <c r="L111">
        <v>253</v>
      </c>
      <c r="M111">
        <v>246</v>
      </c>
      <c r="N111">
        <v>277</v>
      </c>
      <c r="O111">
        <v>226</v>
      </c>
      <c r="P111">
        <v>215</v>
      </c>
      <c r="Q111">
        <v>258</v>
      </c>
      <c r="R111">
        <v>257</v>
      </c>
      <c r="S111">
        <v>255</v>
      </c>
      <c r="T111">
        <v>251</v>
      </c>
      <c r="U111">
        <v>247</v>
      </c>
      <c r="V111">
        <v>262</v>
      </c>
      <c r="W111">
        <v>189</v>
      </c>
      <c r="X111">
        <v>237</v>
      </c>
      <c r="Y111">
        <v>211</v>
      </c>
      <c r="Z111">
        <v>232</v>
      </c>
      <c r="AA111">
        <v>222</v>
      </c>
      <c r="AB111">
        <v>247</v>
      </c>
      <c r="AC111">
        <v>1160</v>
      </c>
      <c r="AD111">
        <v>1226</v>
      </c>
      <c r="AE111">
        <v>1098</v>
      </c>
      <c r="AF111">
        <v>959</v>
      </c>
      <c r="AG111">
        <v>692</v>
      </c>
      <c r="AH111">
        <v>456</v>
      </c>
      <c r="AI111">
        <v>305</v>
      </c>
      <c r="AJ111">
        <v>237</v>
      </c>
      <c r="AK111">
        <v>166</v>
      </c>
      <c r="AL111">
        <v>139</v>
      </c>
      <c r="AM111">
        <v>97</v>
      </c>
      <c r="AN111">
        <v>30</v>
      </c>
      <c r="AO111">
        <v>30</v>
      </c>
      <c r="AP111">
        <v>4</v>
      </c>
      <c r="AQ111">
        <v>4</v>
      </c>
      <c r="AR111">
        <v>0</v>
      </c>
      <c r="AS111" s="13">
        <v>6005</v>
      </c>
      <c r="AT111" s="13">
        <v>102</v>
      </c>
      <c r="AU111" s="13">
        <v>121</v>
      </c>
      <c r="AV111" s="13">
        <v>122</v>
      </c>
      <c r="AW111" s="13">
        <v>96</v>
      </c>
      <c r="AX111" s="13">
        <v>109</v>
      </c>
      <c r="AY111" s="13">
        <v>121</v>
      </c>
      <c r="AZ111" s="13">
        <v>88</v>
      </c>
      <c r="BA111" s="13">
        <v>110</v>
      </c>
      <c r="BB111" s="13">
        <v>123</v>
      </c>
      <c r="BC111" s="13">
        <v>130</v>
      </c>
      <c r="BD111" s="13">
        <v>154</v>
      </c>
      <c r="BE111" s="13">
        <v>103</v>
      </c>
      <c r="BF111" s="13">
        <v>113</v>
      </c>
      <c r="BG111" s="13">
        <v>127</v>
      </c>
      <c r="BH111" s="13">
        <v>142</v>
      </c>
      <c r="BI111" s="13">
        <v>114</v>
      </c>
      <c r="BJ111" s="13">
        <v>131</v>
      </c>
      <c r="BK111" s="13">
        <v>129</v>
      </c>
      <c r="BL111" s="13">
        <v>135</v>
      </c>
      <c r="BM111" s="13">
        <v>86</v>
      </c>
      <c r="BN111" s="13">
        <v>108</v>
      </c>
      <c r="BO111" s="13">
        <v>111</v>
      </c>
      <c r="BP111" s="13">
        <v>113</v>
      </c>
      <c r="BQ111" s="13">
        <v>103</v>
      </c>
      <c r="BR111" s="13">
        <v>120</v>
      </c>
      <c r="BS111" s="13">
        <v>531</v>
      </c>
      <c r="BT111" s="13">
        <v>586</v>
      </c>
      <c r="BU111" s="13">
        <v>529</v>
      </c>
      <c r="BV111" s="13">
        <v>455</v>
      </c>
      <c r="BW111" s="13">
        <v>328</v>
      </c>
      <c r="BX111" s="13">
        <v>219</v>
      </c>
      <c r="BY111" s="13">
        <v>144</v>
      </c>
      <c r="BZ111" s="13">
        <v>110</v>
      </c>
      <c r="CA111" s="13">
        <v>65</v>
      </c>
      <c r="CB111" s="13">
        <v>61</v>
      </c>
      <c r="CC111" s="13">
        <v>42</v>
      </c>
      <c r="CD111" s="13">
        <v>12</v>
      </c>
      <c r="CE111" s="13">
        <v>9</v>
      </c>
      <c r="CF111" s="13">
        <v>2</v>
      </c>
      <c r="CG111" s="13">
        <v>1</v>
      </c>
      <c r="CH111" s="13">
        <v>0</v>
      </c>
      <c r="CI111">
        <v>193</v>
      </c>
      <c r="CJ111">
        <v>25</v>
      </c>
      <c r="CK111">
        <v>3</v>
      </c>
      <c r="CL111" s="14">
        <v>6445</v>
      </c>
      <c r="CM111" s="14">
        <v>105</v>
      </c>
      <c r="CN111" s="14">
        <v>106</v>
      </c>
      <c r="CO111" s="14">
        <v>86</v>
      </c>
      <c r="CP111" s="14">
        <v>132</v>
      </c>
      <c r="CQ111" s="14">
        <v>118</v>
      </c>
      <c r="CR111" s="14">
        <v>118</v>
      </c>
      <c r="CS111" s="14">
        <v>110</v>
      </c>
      <c r="CT111" s="14">
        <v>117</v>
      </c>
      <c r="CU111" s="14">
        <v>130</v>
      </c>
      <c r="CV111" s="14">
        <v>116</v>
      </c>
      <c r="CW111" s="14">
        <v>123</v>
      </c>
      <c r="CX111" s="14">
        <v>123</v>
      </c>
      <c r="CY111" s="14">
        <v>102</v>
      </c>
      <c r="CZ111" s="14">
        <v>131</v>
      </c>
      <c r="DA111" s="14">
        <v>116</v>
      </c>
      <c r="DB111" s="14">
        <v>140</v>
      </c>
      <c r="DC111" s="14">
        <v>120</v>
      </c>
      <c r="DD111" s="14">
        <v>118</v>
      </c>
      <c r="DE111" s="14">
        <v>127</v>
      </c>
      <c r="DF111" s="14">
        <v>103</v>
      </c>
      <c r="DG111" s="14">
        <v>129</v>
      </c>
      <c r="DH111" s="14">
        <v>100</v>
      </c>
      <c r="DI111" s="14">
        <v>119</v>
      </c>
      <c r="DJ111" s="14">
        <v>119</v>
      </c>
      <c r="DK111" s="14">
        <v>127</v>
      </c>
      <c r="DL111" s="14">
        <v>630</v>
      </c>
      <c r="DM111" s="14">
        <v>640</v>
      </c>
      <c r="DN111" s="14">
        <v>569</v>
      </c>
      <c r="DO111" s="14">
        <v>505</v>
      </c>
      <c r="DP111" s="14">
        <v>364</v>
      </c>
      <c r="DQ111" s="14">
        <v>237</v>
      </c>
      <c r="DR111" s="14">
        <v>161</v>
      </c>
      <c r="DS111" s="14">
        <v>127</v>
      </c>
      <c r="DT111" s="14">
        <v>102</v>
      </c>
      <c r="DU111" s="14">
        <v>78</v>
      </c>
      <c r="DV111" s="14">
        <v>55</v>
      </c>
      <c r="DW111" s="14">
        <v>18</v>
      </c>
      <c r="DX111" s="14">
        <v>21</v>
      </c>
      <c r="DY111" s="14">
        <v>2</v>
      </c>
      <c r="DZ111" s="14">
        <v>3</v>
      </c>
      <c r="EA111" s="14">
        <v>0</v>
      </c>
      <c r="EB111">
        <v>279</v>
      </c>
      <c r="EC111">
        <v>44</v>
      </c>
      <c r="ED111">
        <v>5</v>
      </c>
      <c r="EE111">
        <v>594</v>
      </c>
      <c r="EF111">
        <v>3909</v>
      </c>
      <c r="EG111">
        <v>399</v>
      </c>
    </row>
    <row r="112" spans="1:137" ht="12.75">
      <c r="A112" t="s">
        <v>275</v>
      </c>
      <c r="B112" s="12">
        <v>2</v>
      </c>
      <c r="C112">
        <v>28720</v>
      </c>
      <c r="D112">
        <v>579</v>
      </c>
      <c r="E112">
        <v>307</v>
      </c>
      <c r="F112">
        <v>313</v>
      </c>
      <c r="G112">
        <v>338</v>
      </c>
      <c r="H112">
        <v>309</v>
      </c>
      <c r="I112">
        <v>305</v>
      </c>
      <c r="J112">
        <v>314</v>
      </c>
      <c r="K112">
        <v>307</v>
      </c>
      <c r="L112">
        <v>336</v>
      </c>
      <c r="M112">
        <v>330</v>
      </c>
      <c r="N112">
        <v>425</v>
      </c>
      <c r="O112">
        <v>391</v>
      </c>
      <c r="P112">
        <v>408</v>
      </c>
      <c r="Q112">
        <v>432</v>
      </c>
      <c r="R112">
        <v>391</v>
      </c>
      <c r="S112">
        <v>444</v>
      </c>
      <c r="T112">
        <v>431</v>
      </c>
      <c r="U112">
        <v>421</v>
      </c>
      <c r="V112">
        <v>462</v>
      </c>
      <c r="W112">
        <v>411</v>
      </c>
      <c r="X112">
        <v>520</v>
      </c>
      <c r="Y112">
        <v>586</v>
      </c>
      <c r="Z112">
        <v>579</v>
      </c>
      <c r="AA112">
        <v>532</v>
      </c>
      <c r="AB112">
        <v>585</v>
      </c>
      <c r="AC112">
        <v>2861</v>
      </c>
      <c r="AD112">
        <v>2455</v>
      </c>
      <c r="AE112">
        <v>1990</v>
      </c>
      <c r="AF112">
        <v>2051</v>
      </c>
      <c r="AG112">
        <v>1885</v>
      </c>
      <c r="AH112">
        <v>1674</v>
      </c>
      <c r="AI112">
        <v>1305</v>
      </c>
      <c r="AJ112">
        <v>1229</v>
      </c>
      <c r="AK112">
        <v>860</v>
      </c>
      <c r="AL112">
        <v>767</v>
      </c>
      <c r="AM112">
        <v>507</v>
      </c>
      <c r="AN112">
        <v>357</v>
      </c>
      <c r="AO112">
        <v>211</v>
      </c>
      <c r="AP112">
        <v>79</v>
      </c>
      <c r="AQ112">
        <v>31</v>
      </c>
      <c r="AR112">
        <v>2</v>
      </c>
      <c r="AS112" s="13">
        <v>13006</v>
      </c>
      <c r="AT112" s="13">
        <v>275</v>
      </c>
      <c r="AU112" s="13">
        <v>160</v>
      </c>
      <c r="AV112" s="13">
        <v>148</v>
      </c>
      <c r="AW112" s="13">
        <v>180</v>
      </c>
      <c r="AX112" s="13">
        <v>153</v>
      </c>
      <c r="AY112" s="13">
        <v>147</v>
      </c>
      <c r="AZ112" s="13">
        <v>160</v>
      </c>
      <c r="BA112" s="13">
        <v>163</v>
      </c>
      <c r="BB112" s="13">
        <v>172</v>
      </c>
      <c r="BC112" s="13">
        <v>162</v>
      </c>
      <c r="BD112" s="13">
        <v>231</v>
      </c>
      <c r="BE112" s="13">
        <v>206</v>
      </c>
      <c r="BF112" s="13">
        <v>200</v>
      </c>
      <c r="BG112" s="13">
        <v>221</v>
      </c>
      <c r="BH112" s="13">
        <v>208</v>
      </c>
      <c r="BI112" s="13">
        <v>222</v>
      </c>
      <c r="BJ112" s="13">
        <v>207</v>
      </c>
      <c r="BK112" s="13">
        <v>215</v>
      </c>
      <c r="BL112" s="13">
        <v>211</v>
      </c>
      <c r="BM112" s="13">
        <v>186</v>
      </c>
      <c r="BN112" s="13">
        <v>238</v>
      </c>
      <c r="BO112" s="13">
        <v>268</v>
      </c>
      <c r="BP112" s="13">
        <v>262</v>
      </c>
      <c r="BQ112" s="13">
        <v>270</v>
      </c>
      <c r="BR112" s="13">
        <v>285</v>
      </c>
      <c r="BS112" s="13">
        <v>1361</v>
      </c>
      <c r="BT112" s="13">
        <v>1161</v>
      </c>
      <c r="BU112" s="13">
        <v>868</v>
      </c>
      <c r="BV112" s="13">
        <v>921</v>
      </c>
      <c r="BW112" s="13">
        <v>809</v>
      </c>
      <c r="BX112" s="13">
        <v>708</v>
      </c>
      <c r="BY112" s="13">
        <v>529</v>
      </c>
      <c r="BZ112" s="13">
        <v>514</v>
      </c>
      <c r="CA112" s="13">
        <v>330</v>
      </c>
      <c r="CB112" s="13">
        <v>285</v>
      </c>
      <c r="CC112" s="13">
        <v>177</v>
      </c>
      <c r="CD112" s="13">
        <v>111</v>
      </c>
      <c r="CE112" s="13">
        <v>55</v>
      </c>
      <c r="CF112" s="13">
        <v>20</v>
      </c>
      <c r="CG112" s="13">
        <v>6</v>
      </c>
      <c r="CH112" s="13">
        <v>0</v>
      </c>
      <c r="CI112">
        <v>984</v>
      </c>
      <c r="CJ112">
        <v>193</v>
      </c>
      <c r="CK112">
        <v>26</v>
      </c>
      <c r="CL112" s="14">
        <v>15714</v>
      </c>
      <c r="CM112" s="14">
        <v>304</v>
      </c>
      <c r="CN112" s="14">
        <v>147</v>
      </c>
      <c r="CO112" s="14">
        <v>165</v>
      </c>
      <c r="CP112" s="14">
        <v>158</v>
      </c>
      <c r="CQ112" s="14">
        <v>156</v>
      </c>
      <c r="CR112" s="14">
        <v>158</v>
      </c>
      <c r="CS112" s="14">
        <v>154</v>
      </c>
      <c r="CT112" s="14">
        <v>144</v>
      </c>
      <c r="CU112" s="14">
        <v>164</v>
      </c>
      <c r="CV112" s="14">
        <v>168</v>
      </c>
      <c r="CW112" s="14">
        <v>194</v>
      </c>
      <c r="CX112" s="14">
        <v>185</v>
      </c>
      <c r="CY112" s="14">
        <v>208</v>
      </c>
      <c r="CZ112" s="14">
        <v>211</v>
      </c>
      <c r="DA112" s="14">
        <v>183</v>
      </c>
      <c r="DB112" s="14">
        <v>223</v>
      </c>
      <c r="DC112" s="14">
        <v>224</v>
      </c>
      <c r="DD112" s="14">
        <v>206</v>
      </c>
      <c r="DE112" s="14">
        <v>251</v>
      </c>
      <c r="DF112" s="14">
        <v>225</v>
      </c>
      <c r="DG112" s="14">
        <v>282</v>
      </c>
      <c r="DH112" s="14">
        <v>317</v>
      </c>
      <c r="DI112" s="14">
        <v>316</v>
      </c>
      <c r="DJ112" s="14">
        <v>262</v>
      </c>
      <c r="DK112" s="14">
        <v>300</v>
      </c>
      <c r="DL112" s="14">
        <v>1500</v>
      </c>
      <c r="DM112" s="14">
        <v>1294</v>
      </c>
      <c r="DN112" s="14">
        <v>1122</v>
      </c>
      <c r="DO112" s="14">
        <v>1130</v>
      </c>
      <c r="DP112" s="14">
        <v>1076</v>
      </c>
      <c r="DQ112" s="14">
        <v>967</v>
      </c>
      <c r="DR112" s="14">
        <v>776</v>
      </c>
      <c r="DS112" s="14">
        <v>715</v>
      </c>
      <c r="DT112" s="14">
        <v>530</v>
      </c>
      <c r="DU112" s="14">
        <v>482</v>
      </c>
      <c r="DV112" s="14">
        <v>330</v>
      </c>
      <c r="DW112" s="14">
        <v>246</v>
      </c>
      <c r="DX112" s="14">
        <v>156</v>
      </c>
      <c r="DY112" s="14">
        <v>59</v>
      </c>
      <c r="DZ112" s="14">
        <v>25</v>
      </c>
      <c r="EA112" s="14">
        <v>2</v>
      </c>
      <c r="EB112">
        <v>1829</v>
      </c>
      <c r="EC112">
        <v>488</v>
      </c>
      <c r="ED112">
        <v>86</v>
      </c>
      <c r="EE112">
        <v>981</v>
      </c>
      <c r="EF112">
        <v>8727</v>
      </c>
      <c r="EG112">
        <v>1743</v>
      </c>
    </row>
    <row r="113" spans="1:137" ht="12.75">
      <c r="A113" t="s">
        <v>276</v>
      </c>
      <c r="B113" s="12">
        <v>4</v>
      </c>
      <c r="C113">
        <v>29939</v>
      </c>
      <c r="D113">
        <v>407</v>
      </c>
      <c r="E113">
        <v>440</v>
      </c>
      <c r="F113">
        <v>412</v>
      </c>
      <c r="G113">
        <v>402</v>
      </c>
      <c r="H113">
        <v>436</v>
      </c>
      <c r="I113">
        <v>442</v>
      </c>
      <c r="J113">
        <v>440</v>
      </c>
      <c r="K113">
        <v>441</v>
      </c>
      <c r="L113">
        <v>511</v>
      </c>
      <c r="M113">
        <v>468</v>
      </c>
      <c r="N113">
        <v>524</v>
      </c>
      <c r="O113">
        <v>491</v>
      </c>
      <c r="P113">
        <v>512</v>
      </c>
      <c r="Q113">
        <v>490</v>
      </c>
      <c r="R113">
        <v>591</v>
      </c>
      <c r="S113">
        <v>557</v>
      </c>
      <c r="T113">
        <v>567</v>
      </c>
      <c r="U113">
        <v>607</v>
      </c>
      <c r="V113">
        <v>611</v>
      </c>
      <c r="W113">
        <v>513</v>
      </c>
      <c r="X113">
        <v>630</v>
      </c>
      <c r="Y113">
        <v>610</v>
      </c>
      <c r="Z113">
        <v>681</v>
      </c>
      <c r="AA113">
        <v>639</v>
      </c>
      <c r="AB113">
        <v>635</v>
      </c>
      <c r="AC113">
        <v>2896</v>
      </c>
      <c r="AD113">
        <v>2521</v>
      </c>
      <c r="AE113">
        <v>2293</v>
      </c>
      <c r="AF113">
        <v>2223</v>
      </c>
      <c r="AG113">
        <v>1849</v>
      </c>
      <c r="AH113">
        <v>1458</v>
      </c>
      <c r="AI113">
        <v>1077</v>
      </c>
      <c r="AJ113">
        <v>886</v>
      </c>
      <c r="AK113">
        <v>550</v>
      </c>
      <c r="AL113">
        <v>442</v>
      </c>
      <c r="AM113">
        <v>312</v>
      </c>
      <c r="AN113">
        <v>219</v>
      </c>
      <c r="AO113">
        <v>102</v>
      </c>
      <c r="AP113">
        <v>42</v>
      </c>
      <c r="AQ113">
        <v>10</v>
      </c>
      <c r="AR113">
        <v>2</v>
      </c>
      <c r="AS113" s="13">
        <v>14385</v>
      </c>
      <c r="AT113" s="13">
        <v>214</v>
      </c>
      <c r="AU113" s="13">
        <v>231</v>
      </c>
      <c r="AV113" s="13">
        <v>211</v>
      </c>
      <c r="AW113" s="13">
        <v>195</v>
      </c>
      <c r="AX113" s="13">
        <v>245</v>
      </c>
      <c r="AY113" s="13">
        <v>214</v>
      </c>
      <c r="AZ113" s="13">
        <v>231</v>
      </c>
      <c r="BA113" s="13">
        <v>238</v>
      </c>
      <c r="BB113" s="13">
        <v>264</v>
      </c>
      <c r="BC113" s="13">
        <v>242</v>
      </c>
      <c r="BD113" s="13">
        <v>287</v>
      </c>
      <c r="BE113" s="13">
        <v>247</v>
      </c>
      <c r="BF113" s="13">
        <v>254</v>
      </c>
      <c r="BG113" s="13">
        <v>247</v>
      </c>
      <c r="BH113" s="13">
        <v>299</v>
      </c>
      <c r="BI113" s="13">
        <v>259</v>
      </c>
      <c r="BJ113" s="13">
        <v>275</v>
      </c>
      <c r="BK113" s="13">
        <v>312</v>
      </c>
      <c r="BL113" s="13">
        <v>319</v>
      </c>
      <c r="BM113" s="13">
        <v>262</v>
      </c>
      <c r="BN113" s="13">
        <v>321</v>
      </c>
      <c r="BO113" s="13">
        <v>289</v>
      </c>
      <c r="BP113" s="13">
        <v>327</v>
      </c>
      <c r="BQ113" s="13">
        <v>314</v>
      </c>
      <c r="BR113" s="13">
        <v>286</v>
      </c>
      <c r="BS113" s="13">
        <v>1407</v>
      </c>
      <c r="BT113" s="13">
        <v>1212</v>
      </c>
      <c r="BU113" s="13">
        <v>1086</v>
      </c>
      <c r="BV113" s="13">
        <v>1033</v>
      </c>
      <c r="BW113" s="13">
        <v>839</v>
      </c>
      <c r="BX113" s="13">
        <v>643</v>
      </c>
      <c r="BY113" s="13">
        <v>484</v>
      </c>
      <c r="BZ113" s="13">
        <v>402</v>
      </c>
      <c r="CA113" s="13">
        <v>254</v>
      </c>
      <c r="CB113" s="13">
        <v>177</v>
      </c>
      <c r="CC113" s="13">
        <v>118</v>
      </c>
      <c r="CD113" s="13">
        <v>83</v>
      </c>
      <c r="CE113" s="13">
        <v>41</v>
      </c>
      <c r="CF113" s="13">
        <v>18</v>
      </c>
      <c r="CG113" s="13">
        <v>4</v>
      </c>
      <c r="CH113" s="13">
        <v>0</v>
      </c>
      <c r="CI113">
        <v>694</v>
      </c>
      <c r="CJ113">
        <v>146</v>
      </c>
      <c r="CK113">
        <v>22</v>
      </c>
      <c r="CL113" s="14">
        <v>15554</v>
      </c>
      <c r="CM113" s="14">
        <v>193</v>
      </c>
      <c r="CN113" s="14">
        <v>209</v>
      </c>
      <c r="CO113" s="14">
        <v>201</v>
      </c>
      <c r="CP113" s="14">
        <v>207</v>
      </c>
      <c r="CQ113" s="14">
        <v>191</v>
      </c>
      <c r="CR113" s="14">
        <v>228</v>
      </c>
      <c r="CS113" s="14">
        <v>209</v>
      </c>
      <c r="CT113" s="14">
        <v>203</v>
      </c>
      <c r="CU113" s="14">
        <v>247</v>
      </c>
      <c r="CV113" s="14">
        <v>226</v>
      </c>
      <c r="CW113" s="14">
        <v>237</v>
      </c>
      <c r="CX113" s="14">
        <v>245</v>
      </c>
      <c r="CY113" s="14">
        <v>258</v>
      </c>
      <c r="CZ113" s="14">
        <v>244</v>
      </c>
      <c r="DA113" s="14">
        <v>292</v>
      </c>
      <c r="DB113" s="14">
        <v>298</v>
      </c>
      <c r="DC113" s="14">
        <v>292</v>
      </c>
      <c r="DD113" s="14">
        <v>294</v>
      </c>
      <c r="DE113" s="14">
        <v>291</v>
      </c>
      <c r="DF113" s="14">
        <v>251</v>
      </c>
      <c r="DG113" s="14">
        <v>309</v>
      </c>
      <c r="DH113" s="14">
        <v>321</v>
      </c>
      <c r="DI113" s="14">
        <v>354</v>
      </c>
      <c r="DJ113" s="14">
        <v>325</v>
      </c>
      <c r="DK113" s="14">
        <v>349</v>
      </c>
      <c r="DL113" s="14">
        <v>1489</v>
      </c>
      <c r="DM113" s="14">
        <v>1309</v>
      </c>
      <c r="DN113" s="14">
        <v>1206</v>
      </c>
      <c r="DO113" s="14">
        <v>1189</v>
      </c>
      <c r="DP113" s="14">
        <v>1010</v>
      </c>
      <c r="DQ113" s="14">
        <v>815</v>
      </c>
      <c r="DR113" s="14">
        <v>593</v>
      </c>
      <c r="DS113" s="14">
        <v>484</v>
      </c>
      <c r="DT113" s="14">
        <v>297</v>
      </c>
      <c r="DU113" s="14">
        <v>265</v>
      </c>
      <c r="DV113" s="14">
        <v>195</v>
      </c>
      <c r="DW113" s="14">
        <v>135</v>
      </c>
      <c r="DX113" s="14">
        <v>61</v>
      </c>
      <c r="DY113" s="14">
        <v>24</v>
      </c>
      <c r="DZ113" s="14">
        <v>6</v>
      </c>
      <c r="EA113" s="14">
        <v>2</v>
      </c>
      <c r="EB113">
        <v>985</v>
      </c>
      <c r="EC113">
        <v>229</v>
      </c>
      <c r="ED113">
        <v>32</v>
      </c>
      <c r="EE113">
        <v>1276</v>
      </c>
      <c r="EF113">
        <v>9287</v>
      </c>
      <c r="EG113">
        <v>1408</v>
      </c>
    </row>
    <row r="114" spans="1:137" ht="12.75">
      <c r="A114" t="s">
        <v>277</v>
      </c>
      <c r="B114" s="12">
        <v>5</v>
      </c>
      <c r="C114">
        <v>34995</v>
      </c>
      <c r="D114">
        <v>617</v>
      </c>
      <c r="E114">
        <v>617</v>
      </c>
      <c r="F114">
        <v>676</v>
      </c>
      <c r="G114">
        <v>662</v>
      </c>
      <c r="H114">
        <v>682</v>
      </c>
      <c r="I114">
        <v>741</v>
      </c>
      <c r="J114">
        <v>680</v>
      </c>
      <c r="K114">
        <v>682</v>
      </c>
      <c r="L114">
        <v>639</v>
      </c>
      <c r="M114">
        <v>669</v>
      </c>
      <c r="N114">
        <v>815</v>
      </c>
      <c r="O114">
        <v>768</v>
      </c>
      <c r="P114">
        <v>763</v>
      </c>
      <c r="Q114">
        <v>778</v>
      </c>
      <c r="R114">
        <v>812</v>
      </c>
      <c r="S114">
        <v>875</v>
      </c>
      <c r="T114">
        <v>738</v>
      </c>
      <c r="U114">
        <v>697</v>
      </c>
      <c r="V114">
        <v>692</v>
      </c>
      <c r="W114">
        <v>603</v>
      </c>
      <c r="X114">
        <v>717</v>
      </c>
      <c r="Y114">
        <v>684</v>
      </c>
      <c r="Z114">
        <v>728</v>
      </c>
      <c r="AA114">
        <v>676</v>
      </c>
      <c r="AB114">
        <v>686</v>
      </c>
      <c r="AC114">
        <v>3236</v>
      </c>
      <c r="AD114">
        <v>2909</v>
      </c>
      <c r="AE114">
        <v>2795</v>
      </c>
      <c r="AF114">
        <v>2390</v>
      </c>
      <c r="AG114">
        <v>1939</v>
      </c>
      <c r="AH114">
        <v>1254</v>
      </c>
      <c r="AI114">
        <v>829</v>
      </c>
      <c r="AJ114">
        <v>636</v>
      </c>
      <c r="AK114">
        <v>473</v>
      </c>
      <c r="AL114">
        <v>358</v>
      </c>
      <c r="AM114">
        <v>220</v>
      </c>
      <c r="AN114">
        <v>129</v>
      </c>
      <c r="AO114">
        <v>77</v>
      </c>
      <c r="AP114">
        <v>41</v>
      </c>
      <c r="AQ114">
        <v>9</v>
      </c>
      <c r="AR114">
        <v>3</v>
      </c>
      <c r="AS114" s="13">
        <v>17039</v>
      </c>
      <c r="AT114" s="13">
        <v>326</v>
      </c>
      <c r="AU114" s="13">
        <v>329</v>
      </c>
      <c r="AV114" s="13">
        <v>323</v>
      </c>
      <c r="AW114" s="13">
        <v>318</v>
      </c>
      <c r="AX114" s="13">
        <v>355</v>
      </c>
      <c r="AY114" s="13">
        <v>377</v>
      </c>
      <c r="AZ114" s="13">
        <v>327</v>
      </c>
      <c r="BA114" s="13">
        <v>329</v>
      </c>
      <c r="BB114" s="13">
        <v>315</v>
      </c>
      <c r="BC114" s="13">
        <v>344</v>
      </c>
      <c r="BD114" s="13">
        <v>415</v>
      </c>
      <c r="BE114" s="13">
        <v>381</v>
      </c>
      <c r="BF114" s="13">
        <v>387</v>
      </c>
      <c r="BG114" s="13">
        <v>391</v>
      </c>
      <c r="BH114" s="13">
        <v>395</v>
      </c>
      <c r="BI114" s="13">
        <v>438</v>
      </c>
      <c r="BJ114" s="13">
        <v>389</v>
      </c>
      <c r="BK114" s="13">
        <v>325</v>
      </c>
      <c r="BL114" s="13">
        <v>351</v>
      </c>
      <c r="BM114" s="13">
        <v>325</v>
      </c>
      <c r="BN114" s="13">
        <v>368</v>
      </c>
      <c r="BO114" s="13">
        <v>346</v>
      </c>
      <c r="BP114" s="13">
        <v>359</v>
      </c>
      <c r="BQ114" s="13">
        <v>338</v>
      </c>
      <c r="BR114" s="13">
        <v>349</v>
      </c>
      <c r="BS114" s="13">
        <v>1532</v>
      </c>
      <c r="BT114" s="13">
        <v>1381</v>
      </c>
      <c r="BU114" s="13">
        <v>1307</v>
      </c>
      <c r="BV114" s="13">
        <v>1140</v>
      </c>
      <c r="BW114" s="13">
        <v>910</v>
      </c>
      <c r="BX114" s="13">
        <v>600</v>
      </c>
      <c r="BY114" s="13">
        <v>370</v>
      </c>
      <c r="BZ114" s="13">
        <v>323</v>
      </c>
      <c r="CA114" s="13">
        <v>235</v>
      </c>
      <c r="CB114" s="13">
        <v>172</v>
      </c>
      <c r="CC114" s="13">
        <v>84</v>
      </c>
      <c r="CD114" s="13">
        <v>47</v>
      </c>
      <c r="CE114" s="13">
        <v>21</v>
      </c>
      <c r="CF114" s="13">
        <v>14</v>
      </c>
      <c r="CG114" s="13">
        <v>2</v>
      </c>
      <c r="CH114" s="13">
        <v>2</v>
      </c>
      <c r="CI114">
        <v>577</v>
      </c>
      <c r="CJ114">
        <v>85</v>
      </c>
      <c r="CK114">
        <v>18</v>
      </c>
      <c r="CL114" s="14">
        <v>17956</v>
      </c>
      <c r="CM114" s="14">
        <v>291</v>
      </c>
      <c r="CN114" s="14">
        <v>288</v>
      </c>
      <c r="CO114" s="14">
        <v>354</v>
      </c>
      <c r="CP114" s="14">
        <v>343</v>
      </c>
      <c r="CQ114" s="14">
        <v>327</v>
      </c>
      <c r="CR114" s="14">
        <v>364</v>
      </c>
      <c r="CS114" s="14">
        <v>353</v>
      </c>
      <c r="CT114" s="14">
        <v>353</v>
      </c>
      <c r="CU114" s="14">
        <v>324</v>
      </c>
      <c r="CV114" s="14">
        <v>325</v>
      </c>
      <c r="CW114" s="14">
        <v>400</v>
      </c>
      <c r="CX114" s="14">
        <v>387</v>
      </c>
      <c r="CY114" s="14">
        <v>376</v>
      </c>
      <c r="CZ114" s="14">
        <v>387</v>
      </c>
      <c r="DA114" s="14">
        <v>416</v>
      </c>
      <c r="DB114" s="14">
        <v>437</v>
      </c>
      <c r="DC114" s="14">
        <v>349</v>
      </c>
      <c r="DD114" s="14">
        <v>373</v>
      </c>
      <c r="DE114" s="14">
        <v>341</v>
      </c>
      <c r="DF114" s="14">
        <v>278</v>
      </c>
      <c r="DG114" s="14">
        <v>349</v>
      </c>
      <c r="DH114" s="14">
        <v>338</v>
      </c>
      <c r="DI114" s="14">
        <v>369</v>
      </c>
      <c r="DJ114" s="14">
        <v>338</v>
      </c>
      <c r="DK114" s="14">
        <v>337</v>
      </c>
      <c r="DL114" s="14">
        <v>1705</v>
      </c>
      <c r="DM114" s="14">
        <v>1528</v>
      </c>
      <c r="DN114" s="14">
        <v>1488</v>
      </c>
      <c r="DO114" s="14">
        <v>1251</v>
      </c>
      <c r="DP114" s="14">
        <v>1029</v>
      </c>
      <c r="DQ114" s="14">
        <v>654</v>
      </c>
      <c r="DR114" s="14">
        <v>459</v>
      </c>
      <c r="DS114" s="14">
        <v>313</v>
      </c>
      <c r="DT114" s="14">
        <v>238</v>
      </c>
      <c r="DU114" s="14">
        <v>186</v>
      </c>
      <c r="DV114" s="14">
        <v>135</v>
      </c>
      <c r="DW114" s="14">
        <v>82</v>
      </c>
      <c r="DX114" s="14">
        <v>56</v>
      </c>
      <c r="DY114" s="14">
        <v>27</v>
      </c>
      <c r="DZ114" s="14">
        <v>7</v>
      </c>
      <c r="EA114" s="14">
        <v>1</v>
      </c>
      <c r="EB114">
        <v>734</v>
      </c>
      <c r="EC114">
        <v>174</v>
      </c>
      <c r="ED114">
        <v>35</v>
      </c>
      <c r="EE114">
        <v>1966</v>
      </c>
      <c r="EF114">
        <v>10509</v>
      </c>
      <c r="EG114">
        <v>1112</v>
      </c>
    </row>
    <row r="115" spans="1:137" ht="12.75">
      <c r="A115" t="s">
        <v>278</v>
      </c>
      <c r="B115" s="12">
        <v>2</v>
      </c>
      <c r="C115">
        <v>8763</v>
      </c>
      <c r="D115">
        <v>67</v>
      </c>
      <c r="E115">
        <v>85</v>
      </c>
      <c r="F115">
        <v>76</v>
      </c>
      <c r="G115">
        <v>75</v>
      </c>
      <c r="H115">
        <v>74</v>
      </c>
      <c r="I115">
        <v>69</v>
      </c>
      <c r="J115">
        <v>63</v>
      </c>
      <c r="K115">
        <v>78</v>
      </c>
      <c r="L115">
        <v>81</v>
      </c>
      <c r="M115">
        <v>80</v>
      </c>
      <c r="N115">
        <v>91</v>
      </c>
      <c r="O115">
        <v>92</v>
      </c>
      <c r="P115">
        <v>88</v>
      </c>
      <c r="Q115">
        <v>102</v>
      </c>
      <c r="R115">
        <v>124</v>
      </c>
      <c r="S115">
        <v>126</v>
      </c>
      <c r="T115">
        <v>127</v>
      </c>
      <c r="U115">
        <v>127</v>
      </c>
      <c r="V115">
        <v>131</v>
      </c>
      <c r="W115">
        <v>153</v>
      </c>
      <c r="X115">
        <v>140</v>
      </c>
      <c r="Y115">
        <v>201</v>
      </c>
      <c r="Z115">
        <v>204</v>
      </c>
      <c r="AA115">
        <v>166</v>
      </c>
      <c r="AB115">
        <v>224</v>
      </c>
      <c r="AC115">
        <v>928</v>
      </c>
      <c r="AD115">
        <v>764</v>
      </c>
      <c r="AE115">
        <v>610</v>
      </c>
      <c r="AF115">
        <v>581</v>
      </c>
      <c r="AG115">
        <v>639</v>
      </c>
      <c r="AH115">
        <v>640</v>
      </c>
      <c r="AI115">
        <v>457</v>
      </c>
      <c r="AJ115">
        <v>417</v>
      </c>
      <c r="AK115">
        <v>303</v>
      </c>
      <c r="AL115">
        <v>209</v>
      </c>
      <c r="AM115">
        <v>152</v>
      </c>
      <c r="AN115">
        <v>127</v>
      </c>
      <c r="AO115">
        <v>65</v>
      </c>
      <c r="AP115">
        <v>21</v>
      </c>
      <c r="AQ115">
        <v>6</v>
      </c>
      <c r="AR115">
        <v>1</v>
      </c>
      <c r="AS115" s="13">
        <v>3793</v>
      </c>
      <c r="AT115" s="13">
        <v>40</v>
      </c>
      <c r="AU115" s="13">
        <v>43</v>
      </c>
      <c r="AV115" s="13">
        <v>32</v>
      </c>
      <c r="AW115" s="13">
        <v>33</v>
      </c>
      <c r="AX115" s="13">
        <v>32</v>
      </c>
      <c r="AY115" s="13">
        <v>42</v>
      </c>
      <c r="AZ115" s="13">
        <v>30</v>
      </c>
      <c r="BA115" s="13">
        <v>45</v>
      </c>
      <c r="BB115" s="13">
        <v>30</v>
      </c>
      <c r="BC115" s="13">
        <v>46</v>
      </c>
      <c r="BD115" s="13">
        <v>34</v>
      </c>
      <c r="BE115" s="13">
        <v>35</v>
      </c>
      <c r="BF115" s="13">
        <v>37</v>
      </c>
      <c r="BG115" s="13">
        <v>47</v>
      </c>
      <c r="BH115" s="13">
        <v>67</v>
      </c>
      <c r="BI115" s="13">
        <v>73</v>
      </c>
      <c r="BJ115" s="13">
        <v>56</v>
      </c>
      <c r="BK115" s="13">
        <v>56</v>
      </c>
      <c r="BL115" s="13">
        <v>60</v>
      </c>
      <c r="BM115" s="13">
        <v>62</v>
      </c>
      <c r="BN115" s="13">
        <v>70</v>
      </c>
      <c r="BO115" s="13">
        <v>73</v>
      </c>
      <c r="BP115" s="13">
        <v>102</v>
      </c>
      <c r="BQ115" s="13">
        <v>70</v>
      </c>
      <c r="BR115" s="13">
        <v>93</v>
      </c>
      <c r="BS115" s="13">
        <v>414</v>
      </c>
      <c r="BT115" s="13">
        <v>314</v>
      </c>
      <c r="BU115" s="13">
        <v>259</v>
      </c>
      <c r="BV115" s="13">
        <v>263</v>
      </c>
      <c r="BW115" s="13">
        <v>277</v>
      </c>
      <c r="BX115" s="13">
        <v>267</v>
      </c>
      <c r="BY115" s="13">
        <v>189</v>
      </c>
      <c r="BZ115" s="13">
        <v>175</v>
      </c>
      <c r="CA115" s="13">
        <v>132</v>
      </c>
      <c r="CB115" s="13">
        <v>70</v>
      </c>
      <c r="CC115" s="13">
        <v>57</v>
      </c>
      <c r="CD115" s="13">
        <v>47</v>
      </c>
      <c r="CE115" s="13">
        <v>17</v>
      </c>
      <c r="CF115" s="13">
        <v>1</v>
      </c>
      <c r="CG115" s="13">
        <v>2</v>
      </c>
      <c r="CH115" s="13">
        <v>0</v>
      </c>
      <c r="CI115">
        <v>326</v>
      </c>
      <c r="CJ115">
        <v>67</v>
      </c>
      <c r="CK115">
        <v>3</v>
      </c>
      <c r="CL115" s="14">
        <v>4970</v>
      </c>
      <c r="CM115" s="14">
        <v>27</v>
      </c>
      <c r="CN115" s="14">
        <v>43</v>
      </c>
      <c r="CO115" s="14">
        <v>44</v>
      </c>
      <c r="CP115" s="14">
        <v>42</v>
      </c>
      <c r="CQ115" s="14">
        <v>42</v>
      </c>
      <c r="CR115" s="14">
        <v>27</v>
      </c>
      <c r="CS115" s="14">
        <v>33</v>
      </c>
      <c r="CT115" s="14">
        <v>33</v>
      </c>
      <c r="CU115" s="14">
        <v>51</v>
      </c>
      <c r="CV115" s="14">
        <v>34</v>
      </c>
      <c r="CW115" s="14">
        <v>56</v>
      </c>
      <c r="CX115" s="14">
        <v>56</v>
      </c>
      <c r="CY115" s="14">
        <v>51</v>
      </c>
      <c r="CZ115" s="14">
        <v>55</v>
      </c>
      <c r="DA115" s="14">
        <v>57</v>
      </c>
      <c r="DB115" s="14">
        <v>53</v>
      </c>
      <c r="DC115" s="14">
        <v>71</v>
      </c>
      <c r="DD115" s="14">
        <v>71</v>
      </c>
      <c r="DE115" s="14">
        <v>71</v>
      </c>
      <c r="DF115" s="14">
        <v>91</v>
      </c>
      <c r="DG115" s="14">
        <v>71</v>
      </c>
      <c r="DH115" s="14">
        <v>128</v>
      </c>
      <c r="DI115" s="14">
        <v>102</v>
      </c>
      <c r="DJ115" s="14">
        <v>97</v>
      </c>
      <c r="DK115" s="14">
        <v>131</v>
      </c>
      <c r="DL115" s="14">
        <v>514</v>
      </c>
      <c r="DM115" s="14">
        <v>450</v>
      </c>
      <c r="DN115" s="14">
        <v>351</v>
      </c>
      <c r="DO115" s="14">
        <v>317</v>
      </c>
      <c r="DP115" s="14">
        <v>362</v>
      </c>
      <c r="DQ115" s="14">
        <v>373</v>
      </c>
      <c r="DR115" s="14">
        <v>267</v>
      </c>
      <c r="DS115" s="14">
        <v>242</v>
      </c>
      <c r="DT115" s="14">
        <v>171</v>
      </c>
      <c r="DU115" s="14">
        <v>139</v>
      </c>
      <c r="DV115" s="14">
        <v>95</v>
      </c>
      <c r="DW115" s="14">
        <v>80</v>
      </c>
      <c r="DX115" s="14">
        <v>48</v>
      </c>
      <c r="DY115" s="14">
        <v>20</v>
      </c>
      <c r="DZ115" s="14">
        <v>4</v>
      </c>
      <c r="EA115" s="14">
        <v>1</v>
      </c>
      <c r="EB115">
        <v>558</v>
      </c>
      <c r="EC115">
        <v>153</v>
      </c>
      <c r="ED115">
        <v>25</v>
      </c>
      <c r="EE115">
        <v>276</v>
      </c>
      <c r="EF115">
        <v>2878</v>
      </c>
      <c r="EG115">
        <v>640</v>
      </c>
    </row>
    <row r="116" spans="1:137" ht="12.75">
      <c r="A116" t="s">
        <v>279</v>
      </c>
      <c r="B116" s="12">
        <v>2</v>
      </c>
      <c r="C116">
        <v>47367</v>
      </c>
      <c r="D116">
        <v>790</v>
      </c>
      <c r="E116">
        <v>700</v>
      </c>
      <c r="F116">
        <v>763</v>
      </c>
      <c r="G116">
        <v>744</v>
      </c>
      <c r="H116">
        <v>733</v>
      </c>
      <c r="I116">
        <v>753</v>
      </c>
      <c r="J116">
        <v>686</v>
      </c>
      <c r="K116">
        <v>689</v>
      </c>
      <c r="L116">
        <v>726</v>
      </c>
      <c r="M116">
        <v>745</v>
      </c>
      <c r="N116">
        <v>872</v>
      </c>
      <c r="O116">
        <v>828</v>
      </c>
      <c r="P116">
        <v>847</v>
      </c>
      <c r="Q116">
        <v>836</v>
      </c>
      <c r="R116">
        <v>840</v>
      </c>
      <c r="S116">
        <v>894</v>
      </c>
      <c r="T116">
        <v>901</v>
      </c>
      <c r="U116">
        <v>843</v>
      </c>
      <c r="V116">
        <v>885</v>
      </c>
      <c r="W116">
        <v>804</v>
      </c>
      <c r="X116">
        <v>882</v>
      </c>
      <c r="Y116">
        <v>971</v>
      </c>
      <c r="Z116">
        <v>1048</v>
      </c>
      <c r="AA116">
        <v>989</v>
      </c>
      <c r="AB116">
        <v>1025</v>
      </c>
      <c r="AC116">
        <v>4839</v>
      </c>
      <c r="AD116">
        <v>4257</v>
      </c>
      <c r="AE116">
        <v>3560</v>
      </c>
      <c r="AF116">
        <v>3242</v>
      </c>
      <c r="AG116">
        <v>2825</v>
      </c>
      <c r="AH116">
        <v>2177</v>
      </c>
      <c r="AI116">
        <v>1610</v>
      </c>
      <c r="AJ116">
        <v>1378</v>
      </c>
      <c r="AK116">
        <v>992</v>
      </c>
      <c r="AL116">
        <v>689</v>
      </c>
      <c r="AM116">
        <v>441</v>
      </c>
      <c r="AN116">
        <v>321</v>
      </c>
      <c r="AO116">
        <v>163</v>
      </c>
      <c r="AP116">
        <v>56</v>
      </c>
      <c r="AQ116">
        <v>21</v>
      </c>
      <c r="AR116">
        <v>3</v>
      </c>
      <c r="AS116" s="13">
        <v>22650</v>
      </c>
      <c r="AT116" s="13">
        <v>395</v>
      </c>
      <c r="AU116" s="13">
        <v>328</v>
      </c>
      <c r="AV116" s="13">
        <v>377</v>
      </c>
      <c r="AW116" s="13">
        <v>384</v>
      </c>
      <c r="AX116" s="13">
        <v>374</v>
      </c>
      <c r="AY116" s="13">
        <v>405</v>
      </c>
      <c r="AZ116" s="13">
        <v>341</v>
      </c>
      <c r="BA116" s="13">
        <v>353</v>
      </c>
      <c r="BB116" s="13">
        <v>382</v>
      </c>
      <c r="BC116" s="13">
        <v>369</v>
      </c>
      <c r="BD116" s="13">
        <v>456</v>
      </c>
      <c r="BE116" s="13">
        <v>414</v>
      </c>
      <c r="BF116" s="13">
        <v>409</v>
      </c>
      <c r="BG116" s="13">
        <v>416</v>
      </c>
      <c r="BH116" s="13">
        <v>417</v>
      </c>
      <c r="BI116" s="13">
        <v>452</v>
      </c>
      <c r="BJ116" s="13">
        <v>426</v>
      </c>
      <c r="BK116" s="13">
        <v>425</v>
      </c>
      <c r="BL116" s="13">
        <v>451</v>
      </c>
      <c r="BM116" s="13">
        <v>415</v>
      </c>
      <c r="BN116" s="13">
        <v>419</v>
      </c>
      <c r="BO116" s="13">
        <v>483</v>
      </c>
      <c r="BP116" s="13">
        <v>541</v>
      </c>
      <c r="BQ116" s="13">
        <v>472</v>
      </c>
      <c r="BR116" s="13">
        <v>483</v>
      </c>
      <c r="BS116" s="13">
        <v>2308</v>
      </c>
      <c r="BT116" s="13">
        <v>1987</v>
      </c>
      <c r="BU116" s="13">
        <v>1706</v>
      </c>
      <c r="BV116" s="13">
        <v>1524</v>
      </c>
      <c r="BW116" s="13">
        <v>1318</v>
      </c>
      <c r="BX116" s="13">
        <v>993</v>
      </c>
      <c r="BY116" s="13">
        <v>721</v>
      </c>
      <c r="BZ116" s="13">
        <v>599</v>
      </c>
      <c r="CA116" s="13">
        <v>440</v>
      </c>
      <c r="CB116" s="13">
        <v>271</v>
      </c>
      <c r="CC116" s="13">
        <v>194</v>
      </c>
      <c r="CD116" s="13">
        <v>112</v>
      </c>
      <c r="CE116" s="13">
        <v>69</v>
      </c>
      <c r="CF116" s="13">
        <v>20</v>
      </c>
      <c r="CG116" s="13">
        <v>2</v>
      </c>
      <c r="CH116" s="13">
        <v>0</v>
      </c>
      <c r="CI116">
        <v>1107</v>
      </c>
      <c r="CJ116">
        <v>203</v>
      </c>
      <c r="CK116">
        <v>22</v>
      </c>
      <c r="CL116" s="14">
        <v>24717</v>
      </c>
      <c r="CM116" s="14">
        <v>394</v>
      </c>
      <c r="CN116" s="14">
        <v>373</v>
      </c>
      <c r="CO116" s="14">
        <v>386</v>
      </c>
      <c r="CP116" s="14">
        <v>360</v>
      </c>
      <c r="CQ116" s="14">
        <v>359</v>
      </c>
      <c r="CR116" s="14">
        <v>349</v>
      </c>
      <c r="CS116" s="14">
        <v>344</v>
      </c>
      <c r="CT116" s="14">
        <v>336</v>
      </c>
      <c r="CU116" s="14">
        <v>344</v>
      </c>
      <c r="CV116" s="14">
        <v>376</v>
      </c>
      <c r="CW116" s="14">
        <v>416</v>
      </c>
      <c r="CX116" s="14">
        <v>414</v>
      </c>
      <c r="CY116" s="14">
        <v>438</v>
      </c>
      <c r="CZ116" s="14">
        <v>419</v>
      </c>
      <c r="DA116" s="14">
        <v>422</v>
      </c>
      <c r="DB116" s="14">
        <v>442</v>
      </c>
      <c r="DC116" s="14">
        <v>476</v>
      </c>
      <c r="DD116" s="14">
        <v>418</v>
      </c>
      <c r="DE116" s="14">
        <v>434</v>
      </c>
      <c r="DF116" s="14">
        <v>389</v>
      </c>
      <c r="DG116" s="14">
        <v>463</v>
      </c>
      <c r="DH116" s="14">
        <v>488</v>
      </c>
      <c r="DI116" s="14">
        <v>507</v>
      </c>
      <c r="DJ116" s="14">
        <v>516</v>
      </c>
      <c r="DK116" s="14">
        <v>542</v>
      </c>
      <c r="DL116" s="14">
        <v>2531</v>
      </c>
      <c r="DM116" s="14">
        <v>2271</v>
      </c>
      <c r="DN116" s="14">
        <v>1854</v>
      </c>
      <c r="DO116" s="14">
        <v>1717</v>
      </c>
      <c r="DP116" s="14">
        <v>1507</v>
      </c>
      <c r="DQ116" s="14">
        <v>1184</v>
      </c>
      <c r="DR116" s="14">
        <v>889</v>
      </c>
      <c r="DS116" s="14">
        <v>778</v>
      </c>
      <c r="DT116" s="14">
        <v>552</v>
      </c>
      <c r="DU116" s="14">
        <v>418</v>
      </c>
      <c r="DV116" s="14">
        <v>248</v>
      </c>
      <c r="DW116" s="14">
        <v>208</v>
      </c>
      <c r="DX116" s="14">
        <v>95</v>
      </c>
      <c r="DY116" s="14">
        <v>36</v>
      </c>
      <c r="DZ116" s="14">
        <v>19</v>
      </c>
      <c r="EA116" s="14">
        <v>3</v>
      </c>
      <c r="EB116">
        <v>1579</v>
      </c>
      <c r="EC116">
        <v>361</v>
      </c>
      <c r="ED116">
        <v>58</v>
      </c>
      <c r="EE116">
        <v>2110</v>
      </c>
      <c r="EF116">
        <v>14555</v>
      </c>
      <c r="EG116">
        <v>2073</v>
      </c>
    </row>
    <row r="117" spans="1:137" ht="12.75">
      <c r="A117" t="s">
        <v>280</v>
      </c>
      <c r="B117" s="12">
        <v>1</v>
      </c>
      <c r="C117">
        <v>8182</v>
      </c>
      <c r="D117">
        <v>96</v>
      </c>
      <c r="E117">
        <v>96</v>
      </c>
      <c r="F117">
        <v>101</v>
      </c>
      <c r="G117">
        <v>100</v>
      </c>
      <c r="H117">
        <v>89</v>
      </c>
      <c r="I117">
        <v>96</v>
      </c>
      <c r="J117">
        <v>80</v>
      </c>
      <c r="K117">
        <v>101</v>
      </c>
      <c r="L117">
        <v>107</v>
      </c>
      <c r="M117">
        <v>122</v>
      </c>
      <c r="N117">
        <v>105</v>
      </c>
      <c r="O117">
        <v>127</v>
      </c>
      <c r="P117">
        <v>133</v>
      </c>
      <c r="Q117">
        <v>116</v>
      </c>
      <c r="R117">
        <v>129</v>
      </c>
      <c r="S117">
        <v>116</v>
      </c>
      <c r="T117">
        <v>142</v>
      </c>
      <c r="U117">
        <v>142</v>
      </c>
      <c r="V117">
        <v>138</v>
      </c>
      <c r="W117">
        <v>123</v>
      </c>
      <c r="X117">
        <v>134</v>
      </c>
      <c r="Y117">
        <v>163</v>
      </c>
      <c r="Z117">
        <v>179</v>
      </c>
      <c r="AA117">
        <v>179</v>
      </c>
      <c r="AB117">
        <v>161</v>
      </c>
      <c r="AC117">
        <v>802</v>
      </c>
      <c r="AD117">
        <v>625</v>
      </c>
      <c r="AE117">
        <v>583</v>
      </c>
      <c r="AF117">
        <v>602</v>
      </c>
      <c r="AG117">
        <v>605</v>
      </c>
      <c r="AH117">
        <v>478</v>
      </c>
      <c r="AI117">
        <v>400</v>
      </c>
      <c r="AJ117">
        <v>298</v>
      </c>
      <c r="AK117">
        <v>228</v>
      </c>
      <c r="AL117">
        <v>184</v>
      </c>
      <c r="AM117">
        <v>135</v>
      </c>
      <c r="AN117">
        <v>100</v>
      </c>
      <c r="AO117">
        <v>44</v>
      </c>
      <c r="AP117">
        <v>19</v>
      </c>
      <c r="AQ117">
        <v>6</v>
      </c>
      <c r="AR117">
        <v>0</v>
      </c>
      <c r="AS117" s="13">
        <v>3688</v>
      </c>
      <c r="AT117" s="13">
        <v>51</v>
      </c>
      <c r="AU117" s="13">
        <v>40</v>
      </c>
      <c r="AV117" s="13">
        <v>51</v>
      </c>
      <c r="AW117" s="13">
        <v>46</v>
      </c>
      <c r="AX117" s="13">
        <v>50</v>
      </c>
      <c r="AY117" s="13">
        <v>34</v>
      </c>
      <c r="AZ117" s="13">
        <v>44</v>
      </c>
      <c r="BA117" s="13">
        <v>48</v>
      </c>
      <c r="BB117" s="13">
        <v>51</v>
      </c>
      <c r="BC117" s="13">
        <v>66</v>
      </c>
      <c r="BD117" s="13">
        <v>50</v>
      </c>
      <c r="BE117" s="13">
        <v>59</v>
      </c>
      <c r="BF117" s="13">
        <v>71</v>
      </c>
      <c r="BG117" s="13">
        <v>58</v>
      </c>
      <c r="BH117" s="13">
        <v>67</v>
      </c>
      <c r="BI117" s="13">
        <v>65</v>
      </c>
      <c r="BJ117" s="13">
        <v>63</v>
      </c>
      <c r="BK117" s="13">
        <v>59</v>
      </c>
      <c r="BL117" s="13">
        <v>69</v>
      </c>
      <c r="BM117" s="13">
        <v>54</v>
      </c>
      <c r="BN117" s="13">
        <v>62</v>
      </c>
      <c r="BO117" s="13">
        <v>74</v>
      </c>
      <c r="BP117" s="13">
        <v>81</v>
      </c>
      <c r="BQ117" s="13">
        <v>79</v>
      </c>
      <c r="BR117" s="13">
        <v>80</v>
      </c>
      <c r="BS117" s="13">
        <v>372</v>
      </c>
      <c r="BT117" s="13">
        <v>303</v>
      </c>
      <c r="BU117" s="13">
        <v>275</v>
      </c>
      <c r="BV117" s="13">
        <v>261</v>
      </c>
      <c r="BW117" s="13">
        <v>260</v>
      </c>
      <c r="BX117" s="13">
        <v>215</v>
      </c>
      <c r="BY117" s="13">
        <v>183</v>
      </c>
      <c r="BZ117" s="13">
        <v>107</v>
      </c>
      <c r="CA117" s="13">
        <v>89</v>
      </c>
      <c r="CB117" s="13">
        <v>65</v>
      </c>
      <c r="CC117" s="13">
        <v>36</v>
      </c>
      <c r="CD117" s="13">
        <v>34</v>
      </c>
      <c r="CE117" s="13">
        <v>10</v>
      </c>
      <c r="CF117" s="13">
        <v>3</v>
      </c>
      <c r="CG117" s="13">
        <v>2</v>
      </c>
      <c r="CH117" s="13">
        <v>0</v>
      </c>
      <c r="CI117">
        <v>240</v>
      </c>
      <c r="CJ117">
        <v>50</v>
      </c>
      <c r="CK117">
        <v>5</v>
      </c>
      <c r="CL117" s="14">
        <v>4494</v>
      </c>
      <c r="CM117" s="14">
        <v>45</v>
      </c>
      <c r="CN117" s="14">
        <v>56</v>
      </c>
      <c r="CO117" s="14">
        <v>50</v>
      </c>
      <c r="CP117" s="14">
        <v>54</v>
      </c>
      <c r="CQ117" s="14">
        <v>40</v>
      </c>
      <c r="CR117" s="14">
        <v>61</v>
      </c>
      <c r="CS117" s="14">
        <v>36</v>
      </c>
      <c r="CT117" s="14">
        <v>53</v>
      </c>
      <c r="CU117" s="14">
        <v>56</v>
      </c>
      <c r="CV117" s="14">
        <v>56</v>
      </c>
      <c r="CW117" s="14">
        <v>55</v>
      </c>
      <c r="CX117" s="14">
        <v>68</v>
      </c>
      <c r="CY117" s="14">
        <v>62</v>
      </c>
      <c r="CZ117" s="14">
        <v>57</v>
      </c>
      <c r="DA117" s="14">
        <v>62</v>
      </c>
      <c r="DB117" s="14">
        <v>51</v>
      </c>
      <c r="DC117" s="14">
        <v>78</v>
      </c>
      <c r="DD117" s="14">
        <v>82</v>
      </c>
      <c r="DE117" s="14">
        <v>70</v>
      </c>
      <c r="DF117" s="14">
        <v>69</v>
      </c>
      <c r="DG117" s="14">
        <v>72</v>
      </c>
      <c r="DH117" s="14">
        <v>89</v>
      </c>
      <c r="DI117" s="14">
        <v>98</v>
      </c>
      <c r="DJ117" s="14">
        <v>100</v>
      </c>
      <c r="DK117" s="14">
        <v>81</v>
      </c>
      <c r="DL117" s="14">
        <v>431</v>
      </c>
      <c r="DM117" s="14">
        <v>323</v>
      </c>
      <c r="DN117" s="14">
        <v>308</v>
      </c>
      <c r="DO117" s="14">
        <v>341</v>
      </c>
      <c r="DP117" s="14">
        <v>344</v>
      </c>
      <c r="DQ117" s="14">
        <v>262</v>
      </c>
      <c r="DR117" s="14">
        <v>216</v>
      </c>
      <c r="DS117" s="14">
        <v>190</v>
      </c>
      <c r="DT117" s="14">
        <v>138</v>
      </c>
      <c r="DU117" s="14">
        <v>120</v>
      </c>
      <c r="DV117" s="14">
        <v>99</v>
      </c>
      <c r="DW117" s="14">
        <v>66</v>
      </c>
      <c r="DX117" s="14">
        <v>33</v>
      </c>
      <c r="DY117" s="14">
        <v>16</v>
      </c>
      <c r="DZ117" s="14">
        <v>4</v>
      </c>
      <c r="EA117" s="14">
        <v>0</v>
      </c>
      <c r="EB117">
        <v>476</v>
      </c>
      <c r="EC117">
        <v>119</v>
      </c>
      <c r="ED117">
        <v>20</v>
      </c>
      <c r="EE117">
        <v>305</v>
      </c>
      <c r="EF117">
        <v>2537</v>
      </c>
      <c r="EG117">
        <v>479</v>
      </c>
    </row>
    <row r="118" spans="1:137" ht="12.75">
      <c r="A118" t="s">
        <v>281</v>
      </c>
      <c r="B118" s="12">
        <v>4</v>
      </c>
      <c r="C118">
        <v>21484</v>
      </c>
      <c r="D118">
        <v>256</v>
      </c>
      <c r="E118">
        <v>258</v>
      </c>
      <c r="F118">
        <v>262</v>
      </c>
      <c r="G118">
        <v>250</v>
      </c>
      <c r="H118">
        <v>250</v>
      </c>
      <c r="I118">
        <v>270</v>
      </c>
      <c r="J118">
        <v>266</v>
      </c>
      <c r="K118">
        <v>255</v>
      </c>
      <c r="L118">
        <v>268</v>
      </c>
      <c r="M118">
        <v>289</v>
      </c>
      <c r="N118">
        <v>297</v>
      </c>
      <c r="O118">
        <v>310</v>
      </c>
      <c r="P118">
        <v>310</v>
      </c>
      <c r="Q118">
        <v>341</v>
      </c>
      <c r="R118">
        <v>378</v>
      </c>
      <c r="S118">
        <v>357</v>
      </c>
      <c r="T118">
        <v>355</v>
      </c>
      <c r="U118">
        <v>360</v>
      </c>
      <c r="V118">
        <v>379</v>
      </c>
      <c r="W118">
        <v>360</v>
      </c>
      <c r="X118">
        <v>394</v>
      </c>
      <c r="Y118">
        <v>444</v>
      </c>
      <c r="Z118">
        <v>482</v>
      </c>
      <c r="AA118">
        <v>479</v>
      </c>
      <c r="AB118">
        <v>494</v>
      </c>
      <c r="AC118">
        <v>2067</v>
      </c>
      <c r="AD118">
        <v>1756</v>
      </c>
      <c r="AE118">
        <v>1608</v>
      </c>
      <c r="AF118">
        <v>1678</v>
      </c>
      <c r="AG118">
        <v>1478</v>
      </c>
      <c r="AH118">
        <v>1120</v>
      </c>
      <c r="AI118">
        <v>907</v>
      </c>
      <c r="AJ118">
        <v>795</v>
      </c>
      <c r="AK118">
        <v>554</v>
      </c>
      <c r="AL118">
        <v>468</v>
      </c>
      <c r="AM118">
        <v>293</v>
      </c>
      <c r="AN118">
        <v>228</v>
      </c>
      <c r="AO118">
        <v>108</v>
      </c>
      <c r="AP118">
        <v>50</v>
      </c>
      <c r="AQ118">
        <v>7</v>
      </c>
      <c r="AR118">
        <v>3</v>
      </c>
      <c r="AS118" s="13">
        <v>9904</v>
      </c>
      <c r="AT118" s="13">
        <v>143</v>
      </c>
      <c r="AU118" s="13">
        <v>116</v>
      </c>
      <c r="AV118" s="13">
        <v>134</v>
      </c>
      <c r="AW118" s="13">
        <v>137</v>
      </c>
      <c r="AX118" s="13">
        <v>134</v>
      </c>
      <c r="AY118" s="13">
        <v>135</v>
      </c>
      <c r="AZ118" s="13">
        <v>132</v>
      </c>
      <c r="BA118" s="13">
        <v>126</v>
      </c>
      <c r="BB118" s="13">
        <v>136</v>
      </c>
      <c r="BC118" s="13">
        <v>139</v>
      </c>
      <c r="BD118" s="13">
        <v>143</v>
      </c>
      <c r="BE118" s="13">
        <v>156</v>
      </c>
      <c r="BF118" s="13">
        <v>165</v>
      </c>
      <c r="BG118" s="13">
        <v>176</v>
      </c>
      <c r="BH118" s="13">
        <v>171</v>
      </c>
      <c r="BI118" s="13">
        <v>157</v>
      </c>
      <c r="BJ118" s="13">
        <v>169</v>
      </c>
      <c r="BK118" s="13">
        <v>201</v>
      </c>
      <c r="BL118" s="13">
        <v>189</v>
      </c>
      <c r="BM118" s="13">
        <v>174</v>
      </c>
      <c r="BN118" s="13">
        <v>204</v>
      </c>
      <c r="BO118" s="13">
        <v>211</v>
      </c>
      <c r="BP118" s="13">
        <v>229</v>
      </c>
      <c r="BQ118" s="13">
        <v>233</v>
      </c>
      <c r="BR118" s="13">
        <v>236</v>
      </c>
      <c r="BS118" s="13">
        <v>1008</v>
      </c>
      <c r="BT118" s="13">
        <v>824</v>
      </c>
      <c r="BU118" s="13">
        <v>728</v>
      </c>
      <c r="BV118" s="13">
        <v>719</v>
      </c>
      <c r="BW118" s="13">
        <v>666</v>
      </c>
      <c r="BX118" s="13">
        <v>490</v>
      </c>
      <c r="BY118" s="13">
        <v>375</v>
      </c>
      <c r="BZ118" s="13">
        <v>306</v>
      </c>
      <c r="CA118" s="13">
        <v>221</v>
      </c>
      <c r="CB118" s="13">
        <v>182</v>
      </c>
      <c r="CC118" s="13">
        <v>108</v>
      </c>
      <c r="CD118" s="13">
        <v>69</v>
      </c>
      <c r="CE118" s="13">
        <v>39</v>
      </c>
      <c r="CF118" s="13">
        <v>19</v>
      </c>
      <c r="CG118" s="13">
        <v>2</v>
      </c>
      <c r="CH118" s="13">
        <v>1</v>
      </c>
      <c r="CI118">
        <v>640</v>
      </c>
      <c r="CJ118">
        <v>129</v>
      </c>
      <c r="CK118">
        <v>22</v>
      </c>
      <c r="CL118" s="14">
        <v>11580</v>
      </c>
      <c r="CM118" s="14">
        <v>113</v>
      </c>
      <c r="CN118" s="14">
        <v>143</v>
      </c>
      <c r="CO118" s="14">
        <v>128</v>
      </c>
      <c r="CP118" s="14">
        <v>112</v>
      </c>
      <c r="CQ118" s="14">
        <v>116</v>
      </c>
      <c r="CR118" s="14">
        <v>134</v>
      </c>
      <c r="CS118" s="14">
        <v>134</v>
      </c>
      <c r="CT118" s="14">
        <v>129</v>
      </c>
      <c r="CU118" s="14">
        <v>132</v>
      </c>
      <c r="CV118" s="14">
        <v>150</v>
      </c>
      <c r="CW118" s="14">
        <v>154</v>
      </c>
      <c r="CX118" s="14">
        <v>154</v>
      </c>
      <c r="CY118" s="14">
        <v>145</v>
      </c>
      <c r="CZ118" s="14">
        <v>165</v>
      </c>
      <c r="DA118" s="14">
        <v>207</v>
      </c>
      <c r="DB118" s="14">
        <v>200</v>
      </c>
      <c r="DC118" s="14">
        <v>186</v>
      </c>
      <c r="DD118" s="14">
        <v>159</v>
      </c>
      <c r="DE118" s="14">
        <v>189</v>
      </c>
      <c r="DF118" s="14">
        <v>186</v>
      </c>
      <c r="DG118" s="14">
        <v>190</v>
      </c>
      <c r="DH118" s="14">
        <v>233</v>
      </c>
      <c r="DI118" s="14">
        <v>253</v>
      </c>
      <c r="DJ118" s="14">
        <v>246</v>
      </c>
      <c r="DK118" s="14">
        <v>258</v>
      </c>
      <c r="DL118" s="14">
        <v>1058</v>
      </c>
      <c r="DM118" s="14">
        <v>931</v>
      </c>
      <c r="DN118" s="14">
        <v>879</v>
      </c>
      <c r="DO118" s="14">
        <v>958</v>
      </c>
      <c r="DP118" s="14">
        <v>812</v>
      </c>
      <c r="DQ118" s="14">
        <v>630</v>
      </c>
      <c r="DR118" s="14">
        <v>533</v>
      </c>
      <c r="DS118" s="14">
        <v>489</v>
      </c>
      <c r="DT118" s="14">
        <v>333</v>
      </c>
      <c r="DU118" s="14">
        <v>286</v>
      </c>
      <c r="DV118" s="14">
        <v>185</v>
      </c>
      <c r="DW118" s="14">
        <v>159</v>
      </c>
      <c r="DX118" s="14">
        <v>70</v>
      </c>
      <c r="DY118" s="14">
        <v>31</v>
      </c>
      <c r="DZ118" s="14">
        <v>5</v>
      </c>
      <c r="EA118" s="14">
        <v>2</v>
      </c>
      <c r="EB118">
        <v>1072</v>
      </c>
      <c r="EC118">
        <v>267</v>
      </c>
      <c r="ED118">
        <v>39</v>
      </c>
      <c r="EE118">
        <v>825</v>
      </c>
      <c r="EF118">
        <v>6740</v>
      </c>
      <c r="EG118">
        <v>1162</v>
      </c>
    </row>
    <row r="119" spans="1:137" ht="12.75">
      <c r="A119" t="s">
        <v>282</v>
      </c>
      <c r="B119" s="12">
        <v>4</v>
      </c>
      <c r="C119">
        <v>16003</v>
      </c>
      <c r="D119">
        <v>178</v>
      </c>
      <c r="E119">
        <v>197</v>
      </c>
      <c r="F119">
        <v>199</v>
      </c>
      <c r="G119">
        <v>187</v>
      </c>
      <c r="H119">
        <v>204</v>
      </c>
      <c r="I119">
        <v>194</v>
      </c>
      <c r="J119">
        <v>188</v>
      </c>
      <c r="K119">
        <v>208</v>
      </c>
      <c r="L119">
        <v>213</v>
      </c>
      <c r="M119">
        <v>208</v>
      </c>
      <c r="N119">
        <v>228</v>
      </c>
      <c r="O119">
        <v>229</v>
      </c>
      <c r="P119">
        <v>241</v>
      </c>
      <c r="Q119">
        <v>237</v>
      </c>
      <c r="R119">
        <v>264</v>
      </c>
      <c r="S119">
        <v>240</v>
      </c>
      <c r="T119">
        <v>246</v>
      </c>
      <c r="U119">
        <v>274</v>
      </c>
      <c r="V119">
        <v>266</v>
      </c>
      <c r="W119">
        <v>247</v>
      </c>
      <c r="X119">
        <v>309</v>
      </c>
      <c r="Y119">
        <v>362</v>
      </c>
      <c r="Z119">
        <v>339</v>
      </c>
      <c r="AA119">
        <v>326</v>
      </c>
      <c r="AB119">
        <v>342</v>
      </c>
      <c r="AC119">
        <v>1573</v>
      </c>
      <c r="AD119">
        <v>1371</v>
      </c>
      <c r="AE119">
        <v>1121</v>
      </c>
      <c r="AF119">
        <v>1144</v>
      </c>
      <c r="AG119">
        <v>1107</v>
      </c>
      <c r="AH119">
        <v>897</v>
      </c>
      <c r="AI119">
        <v>695</v>
      </c>
      <c r="AJ119">
        <v>601</v>
      </c>
      <c r="AK119">
        <v>449</v>
      </c>
      <c r="AL119">
        <v>359</v>
      </c>
      <c r="AM119">
        <v>234</v>
      </c>
      <c r="AN119">
        <v>176</v>
      </c>
      <c r="AO119">
        <v>103</v>
      </c>
      <c r="AP119">
        <v>34</v>
      </c>
      <c r="AQ119">
        <v>8</v>
      </c>
      <c r="AR119">
        <v>3</v>
      </c>
      <c r="AS119" s="13">
        <v>7378</v>
      </c>
      <c r="AT119" s="13">
        <v>100</v>
      </c>
      <c r="AU119" s="13">
        <v>98</v>
      </c>
      <c r="AV119" s="13">
        <v>107</v>
      </c>
      <c r="AW119" s="13">
        <v>97</v>
      </c>
      <c r="AX119" s="13">
        <v>101</v>
      </c>
      <c r="AY119" s="13">
        <v>98</v>
      </c>
      <c r="AZ119" s="13">
        <v>107</v>
      </c>
      <c r="BA119" s="13">
        <v>108</v>
      </c>
      <c r="BB119" s="13">
        <v>99</v>
      </c>
      <c r="BC119" s="13">
        <v>103</v>
      </c>
      <c r="BD119" s="13">
        <v>121</v>
      </c>
      <c r="BE119" s="13">
        <v>108</v>
      </c>
      <c r="BF119" s="13">
        <v>120</v>
      </c>
      <c r="BG119" s="13">
        <v>116</v>
      </c>
      <c r="BH119" s="13">
        <v>136</v>
      </c>
      <c r="BI119" s="13">
        <v>138</v>
      </c>
      <c r="BJ119" s="13">
        <v>105</v>
      </c>
      <c r="BK119" s="13">
        <v>138</v>
      </c>
      <c r="BL119" s="13">
        <v>127</v>
      </c>
      <c r="BM119" s="13">
        <v>119</v>
      </c>
      <c r="BN119" s="13">
        <v>145</v>
      </c>
      <c r="BO119" s="13">
        <v>185</v>
      </c>
      <c r="BP119" s="13">
        <v>174</v>
      </c>
      <c r="BQ119" s="13">
        <v>148</v>
      </c>
      <c r="BR119" s="13">
        <v>172</v>
      </c>
      <c r="BS119" s="13">
        <v>721</v>
      </c>
      <c r="BT119" s="13">
        <v>650</v>
      </c>
      <c r="BU119" s="13">
        <v>501</v>
      </c>
      <c r="BV119" s="13">
        <v>512</v>
      </c>
      <c r="BW119" s="13">
        <v>511</v>
      </c>
      <c r="BX119" s="13">
        <v>374</v>
      </c>
      <c r="BY119" s="13">
        <v>286</v>
      </c>
      <c r="BZ119" s="13">
        <v>245</v>
      </c>
      <c r="CA119" s="13">
        <v>190</v>
      </c>
      <c r="CB119" s="13">
        <v>136</v>
      </c>
      <c r="CC119" s="13">
        <v>76</v>
      </c>
      <c r="CD119" s="13">
        <v>60</v>
      </c>
      <c r="CE119" s="13">
        <v>36</v>
      </c>
      <c r="CF119" s="13">
        <v>8</v>
      </c>
      <c r="CG119" s="13">
        <v>1</v>
      </c>
      <c r="CH119" s="13">
        <v>1</v>
      </c>
      <c r="CI119">
        <v>510</v>
      </c>
      <c r="CJ119">
        <v>107</v>
      </c>
      <c r="CK119">
        <v>10</v>
      </c>
      <c r="CL119" s="14">
        <v>8625</v>
      </c>
      <c r="CM119" s="14">
        <v>78</v>
      </c>
      <c r="CN119" s="14">
        <v>99</v>
      </c>
      <c r="CO119" s="14">
        <v>92</v>
      </c>
      <c r="CP119" s="14">
        <v>91</v>
      </c>
      <c r="CQ119" s="14">
        <v>103</v>
      </c>
      <c r="CR119" s="14">
        <v>96</v>
      </c>
      <c r="CS119" s="14">
        <v>81</v>
      </c>
      <c r="CT119" s="14">
        <v>100</v>
      </c>
      <c r="CU119" s="14">
        <v>114</v>
      </c>
      <c r="CV119" s="14">
        <v>105</v>
      </c>
      <c r="CW119" s="14">
        <v>107</v>
      </c>
      <c r="CX119" s="14">
        <v>121</v>
      </c>
      <c r="CY119" s="14">
        <v>122</v>
      </c>
      <c r="CZ119" s="14">
        <v>122</v>
      </c>
      <c r="DA119" s="14">
        <v>128</v>
      </c>
      <c r="DB119" s="14">
        <v>102</v>
      </c>
      <c r="DC119" s="14">
        <v>140</v>
      </c>
      <c r="DD119" s="14">
        <v>135</v>
      </c>
      <c r="DE119" s="14">
        <v>139</v>
      </c>
      <c r="DF119" s="14">
        <v>128</v>
      </c>
      <c r="DG119" s="14">
        <v>164</v>
      </c>
      <c r="DH119" s="14">
        <v>177</v>
      </c>
      <c r="DI119" s="14">
        <v>165</v>
      </c>
      <c r="DJ119" s="14">
        <v>178</v>
      </c>
      <c r="DK119" s="14">
        <v>171</v>
      </c>
      <c r="DL119" s="14">
        <v>852</v>
      </c>
      <c r="DM119" s="14">
        <v>720</v>
      </c>
      <c r="DN119" s="14">
        <v>620</v>
      </c>
      <c r="DO119" s="14">
        <v>632</v>
      </c>
      <c r="DP119" s="14">
        <v>596</v>
      </c>
      <c r="DQ119" s="14">
        <v>523</v>
      </c>
      <c r="DR119" s="14">
        <v>409</v>
      </c>
      <c r="DS119" s="14">
        <v>357</v>
      </c>
      <c r="DT119" s="14">
        <v>258</v>
      </c>
      <c r="DU119" s="14">
        <v>223</v>
      </c>
      <c r="DV119" s="14">
        <v>158</v>
      </c>
      <c r="DW119" s="14">
        <v>116</v>
      </c>
      <c r="DX119" s="14">
        <v>67</v>
      </c>
      <c r="DY119" s="14">
        <v>26</v>
      </c>
      <c r="DZ119" s="14">
        <v>7</v>
      </c>
      <c r="EA119" s="14">
        <v>2</v>
      </c>
      <c r="EB119">
        <v>856</v>
      </c>
      <c r="EC119">
        <v>217</v>
      </c>
      <c r="ED119">
        <v>35</v>
      </c>
      <c r="EE119">
        <v>599</v>
      </c>
      <c r="EF119">
        <v>4921</v>
      </c>
      <c r="EG119">
        <v>932</v>
      </c>
    </row>
    <row r="120" spans="1:137" ht="12.75">
      <c r="A120" t="s">
        <v>283</v>
      </c>
      <c r="B120" s="12">
        <v>1</v>
      </c>
      <c r="C120">
        <v>64120</v>
      </c>
      <c r="D120">
        <v>943</v>
      </c>
      <c r="E120">
        <v>983</v>
      </c>
      <c r="F120">
        <v>1006</v>
      </c>
      <c r="G120">
        <v>1011</v>
      </c>
      <c r="H120">
        <v>1009</v>
      </c>
      <c r="I120">
        <v>934</v>
      </c>
      <c r="J120">
        <v>993</v>
      </c>
      <c r="K120">
        <v>1020</v>
      </c>
      <c r="L120">
        <v>1040</v>
      </c>
      <c r="M120">
        <v>1118</v>
      </c>
      <c r="N120">
        <v>1213</v>
      </c>
      <c r="O120">
        <v>1130</v>
      </c>
      <c r="P120">
        <v>1210</v>
      </c>
      <c r="Q120">
        <v>1211</v>
      </c>
      <c r="R120">
        <v>1197</v>
      </c>
      <c r="S120">
        <v>1257</v>
      </c>
      <c r="T120">
        <v>1173</v>
      </c>
      <c r="U120">
        <v>1246</v>
      </c>
      <c r="V120">
        <v>1215</v>
      </c>
      <c r="W120">
        <v>1036</v>
      </c>
      <c r="X120">
        <v>1181</v>
      </c>
      <c r="Y120">
        <v>1279</v>
      </c>
      <c r="Z120">
        <v>1409</v>
      </c>
      <c r="AA120">
        <v>1338</v>
      </c>
      <c r="AB120">
        <v>1295</v>
      </c>
      <c r="AC120">
        <v>6131</v>
      </c>
      <c r="AD120">
        <v>5586</v>
      </c>
      <c r="AE120">
        <v>4872</v>
      </c>
      <c r="AF120">
        <v>4451</v>
      </c>
      <c r="AG120">
        <v>4033</v>
      </c>
      <c r="AH120">
        <v>2875</v>
      </c>
      <c r="AI120">
        <v>2276</v>
      </c>
      <c r="AJ120">
        <v>1877</v>
      </c>
      <c r="AK120">
        <v>1264</v>
      </c>
      <c r="AL120">
        <v>993</v>
      </c>
      <c r="AM120">
        <v>563</v>
      </c>
      <c r="AN120">
        <v>435</v>
      </c>
      <c r="AO120">
        <v>213</v>
      </c>
      <c r="AP120">
        <v>69</v>
      </c>
      <c r="AQ120">
        <v>26</v>
      </c>
      <c r="AR120">
        <v>6</v>
      </c>
      <c r="AS120" s="13">
        <v>30290</v>
      </c>
      <c r="AT120" s="13">
        <v>487</v>
      </c>
      <c r="AU120" s="13">
        <v>496</v>
      </c>
      <c r="AV120" s="13">
        <v>504</v>
      </c>
      <c r="AW120" s="13">
        <v>504</v>
      </c>
      <c r="AX120" s="13">
        <v>523</v>
      </c>
      <c r="AY120" s="13">
        <v>460</v>
      </c>
      <c r="AZ120" s="13">
        <v>509</v>
      </c>
      <c r="BA120" s="13">
        <v>529</v>
      </c>
      <c r="BB120" s="13">
        <v>538</v>
      </c>
      <c r="BC120" s="13">
        <v>552</v>
      </c>
      <c r="BD120" s="13">
        <v>623</v>
      </c>
      <c r="BE120" s="13">
        <v>580</v>
      </c>
      <c r="BF120" s="13">
        <v>614</v>
      </c>
      <c r="BG120" s="13">
        <v>614</v>
      </c>
      <c r="BH120" s="13">
        <v>620</v>
      </c>
      <c r="BI120" s="13">
        <v>603</v>
      </c>
      <c r="BJ120" s="13">
        <v>598</v>
      </c>
      <c r="BK120" s="13">
        <v>589</v>
      </c>
      <c r="BL120" s="13">
        <v>605</v>
      </c>
      <c r="BM120" s="13">
        <v>504</v>
      </c>
      <c r="BN120" s="13">
        <v>517</v>
      </c>
      <c r="BO120" s="13">
        <v>620</v>
      </c>
      <c r="BP120" s="13">
        <v>719</v>
      </c>
      <c r="BQ120" s="13">
        <v>670</v>
      </c>
      <c r="BR120" s="13">
        <v>614</v>
      </c>
      <c r="BS120" s="13">
        <v>2876</v>
      </c>
      <c r="BT120" s="13">
        <v>2665</v>
      </c>
      <c r="BU120" s="13">
        <v>2245</v>
      </c>
      <c r="BV120" s="13">
        <v>1993</v>
      </c>
      <c r="BW120" s="13">
        <v>1872</v>
      </c>
      <c r="BX120" s="13">
        <v>1279</v>
      </c>
      <c r="BY120" s="13">
        <v>1010</v>
      </c>
      <c r="BZ120" s="13">
        <v>784</v>
      </c>
      <c r="CA120" s="13">
        <v>541</v>
      </c>
      <c r="CB120" s="13">
        <v>392</v>
      </c>
      <c r="CC120" s="13">
        <v>206</v>
      </c>
      <c r="CD120" s="13">
        <v>153</v>
      </c>
      <c r="CE120" s="13">
        <v>61</v>
      </c>
      <c r="CF120" s="13">
        <v>16</v>
      </c>
      <c r="CG120" s="13">
        <v>5</v>
      </c>
      <c r="CH120" s="13">
        <v>1</v>
      </c>
      <c r="CI120">
        <v>1376</v>
      </c>
      <c r="CJ120">
        <v>236</v>
      </c>
      <c r="CK120">
        <v>22</v>
      </c>
      <c r="CL120" s="14">
        <v>33830</v>
      </c>
      <c r="CM120" s="14">
        <v>456</v>
      </c>
      <c r="CN120" s="14">
        <v>487</v>
      </c>
      <c r="CO120" s="14">
        <v>503</v>
      </c>
      <c r="CP120" s="14">
        <v>508</v>
      </c>
      <c r="CQ120" s="14">
        <v>486</v>
      </c>
      <c r="CR120" s="14">
        <v>475</v>
      </c>
      <c r="CS120" s="14">
        <v>484</v>
      </c>
      <c r="CT120" s="14">
        <v>491</v>
      </c>
      <c r="CU120" s="14">
        <v>502</v>
      </c>
      <c r="CV120" s="14">
        <v>566</v>
      </c>
      <c r="CW120" s="14">
        <v>590</v>
      </c>
      <c r="CX120" s="14">
        <v>550</v>
      </c>
      <c r="CY120" s="14">
        <v>596</v>
      </c>
      <c r="CZ120" s="14">
        <v>597</v>
      </c>
      <c r="DA120" s="14">
        <v>577</v>
      </c>
      <c r="DB120" s="14">
        <v>655</v>
      </c>
      <c r="DC120" s="14">
        <v>574</v>
      </c>
      <c r="DD120" s="14">
        <v>657</v>
      </c>
      <c r="DE120" s="14">
        <v>611</v>
      </c>
      <c r="DF120" s="14">
        <v>533</v>
      </c>
      <c r="DG120" s="14">
        <v>664</v>
      </c>
      <c r="DH120" s="14">
        <v>659</v>
      </c>
      <c r="DI120" s="14">
        <v>690</v>
      </c>
      <c r="DJ120" s="14">
        <v>668</v>
      </c>
      <c r="DK120" s="14">
        <v>681</v>
      </c>
      <c r="DL120" s="14">
        <v>3255</v>
      </c>
      <c r="DM120" s="14">
        <v>2921</v>
      </c>
      <c r="DN120" s="14">
        <v>2628</v>
      </c>
      <c r="DO120" s="14">
        <v>2458</v>
      </c>
      <c r="DP120" s="14">
        <v>2161</v>
      </c>
      <c r="DQ120" s="14">
        <v>1596</v>
      </c>
      <c r="DR120" s="14">
        <v>1265</v>
      </c>
      <c r="DS120" s="14">
        <v>1094</v>
      </c>
      <c r="DT120" s="14">
        <v>723</v>
      </c>
      <c r="DU120" s="14">
        <v>600</v>
      </c>
      <c r="DV120" s="14">
        <v>357</v>
      </c>
      <c r="DW120" s="14">
        <v>282</v>
      </c>
      <c r="DX120" s="14">
        <v>152</v>
      </c>
      <c r="DY120" s="14">
        <v>53</v>
      </c>
      <c r="DZ120" s="14">
        <v>21</v>
      </c>
      <c r="EA120" s="14">
        <v>5</v>
      </c>
      <c r="EB120">
        <v>2194</v>
      </c>
      <c r="EC120">
        <v>513</v>
      </c>
      <c r="ED120">
        <v>79</v>
      </c>
      <c r="EE120">
        <v>2911</v>
      </c>
      <c r="EF120">
        <v>19814</v>
      </c>
      <c r="EG120">
        <v>2862</v>
      </c>
    </row>
    <row r="121" spans="1:137" ht="12.75">
      <c r="A121" t="s">
        <v>30</v>
      </c>
      <c r="B121" s="12"/>
      <c r="C121">
        <v>2551808</v>
      </c>
      <c r="D121">
        <v>36186</v>
      </c>
      <c r="E121">
        <v>34546</v>
      </c>
      <c r="F121">
        <v>35797</v>
      </c>
      <c r="G121">
        <v>35196</v>
      </c>
      <c r="H121">
        <v>35365</v>
      </c>
      <c r="I121">
        <v>35980</v>
      </c>
      <c r="J121">
        <v>35794</v>
      </c>
      <c r="K121">
        <v>36010</v>
      </c>
      <c r="L121">
        <v>37155</v>
      </c>
      <c r="M121">
        <v>38444</v>
      </c>
      <c r="N121">
        <v>43523</v>
      </c>
      <c r="O121">
        <v>41006</v>
      </c>
      <c r="P121">
        <v>43746</v>
      </c>
      <c r="Q121">
        <v>43252</v>
      </c>
      <c r="R121">
        <v>45273</v>
      </c>
      <c r="S121">
        <v>47750</v>
      </c>
      <c r="T121">
        <v>46293</v>
      </c>
      <c r="U121">
        <v>46880</v>
      </c>
      <c r="V121">
        <v>48915</v>
      </c>
      <c r="W121">
        <v>43266</v>
      </c>
      <c r="X121">
        <v>48913</v>
      </c>
      <c r="Y121">
        <v>52284</v>
      </c>
      <c r="Z121">
        <v>54994</v>
      </c>
      <c r="AA121">
        <v>52570</v>
      </c>
      <c r="AB121">
        <v>53643</v>
      </c>
      <c r="AC121">
        <v>251853</v>
      </c>
      <c r="AD121">
        <v>217879</v>
      </c>
      <c r="AE121">
        <v>191082</v>
      </c>
      <c r="AF121">
        <v>182388</v>
      </c>
      <c r="AG121">
        <v>162378</v>
      </c>
      <c r="AH121">
        <v>126676</v>
      </c>
      <c r="AI121">
        <v>99454</v>
      </c>
      <c r="AJ121">
        <v>79442</v>
      </c>
      <c r="AK121">
        <v>56008</v>
      </c>
      <c r="AL121">
        <v>44606</v>
      </c>
      <c r="AM121">
        <v>28786</v>
      </c>
      <c r="AN121">
        <v>21287</v>
      </c>
      <c r="AO121">
        <v>11194</v>
      </c>
      <c r="AP121">
        <v>4234</v>
      </c>
      <c r="AQ121">
        <v>1403</v>
      </c>
      <c r="AR121">
        <v>312</v>
      </c>
      <c r="AS121" s="13">
        <v>1194556</v>
      </c>
      <c r="AT121" s="13">
        <v>18421</v>
      </c>
      <c r="AU121" s="13">
        <v>17614</v>
      </c>
      <c r="AV121" s="13">
        <v>18361</v>
      </c>
      <c r="AW121" s="13">
        <v>17880</v>
      </c>
      <c r="AX121" s="13">
        <v>18058</v>
      </c>
      <c r="AY121" s="13">
        <v>18198</v>
      </c>
      <c r="AZ121" s="13">
        <v>18197</v>
      </c>
      <c r="BA121" s="13">
        <v>18197</v>
      </c>
      <c r="BB121" s="13">
        <v>19026</v>
      </c>
      <c r="BC121" s="13">
        <v>19583</v>
      </c>
      <c r="BD121" s="13">
        <v>22564</v>
      </c>
      <c r="BE121" s="13">
        <v>20729</v>
      </c>
      <c r="BF121" s="13">
        <v>21867</v>
      </c>
      <c r="BG121" s="13">
        <v>21681</v>
      </c>
      <c r="BH121" s="13">
        <v>22519</v>
      </c>
      <c r="BI121" s="13">
        <v>23320</v>
      </c>
      <c r="BJ121" s="13">
        <v>22721</v>
      </c>
      <c r="BK121" s="13">
        <v>23007</v>
      </c>
      <c r="BL121" s="13">
        <v>23990</v>
      </c>
      <c r="BM121" s="13">
        <v>20901</v>
      </c>
      <c r="BN121" s="13">
        <v>23486</v>
      </c>
      <c r="BO121" s="13">
        <v>24864</v>
      </c>
      <c r="BP121" s="13">
        <v>26320</v>
      </c>
      <c r="BQ121" s="13">
        <v>25096</v>
      </c>
      <c r="BR121" s="13">
        <v>25656</v>
      </c>
      <c r="BS121" s="13">
        <v>119382</v>
      </c>
      <c r="BT121" s="13">
        <v>101928</v>
      </c>
      <c r="BU121" s="13">
        <v>87846</v>
      </c>
      <c r="BV121" s="13">
        <v>83519</v>
      </c>
      <c r="BW121" s="13">
        <v>73659</v>
      </c>
      <c r="BX121" s="13">
        <v>55916</v>
      </c>
      <c r="BY121" s="13">
        <v>42926</v>
      </c>
      <c r="BZ121" s="13">
        <v>33728</v>
      </c>
      <c r="CA121" s="13">
        <v>22996</v>
      </c>
      <c r="CB121" s="13">
        <v>17286</v>
      </c>
      <c r="CC121" s="13">
        <v>10623</v>
      </c>
      <c r="CD121" s="13">
        <v>7140</v>
      </c>
      <c r="CE121" s="13">
        <v>3697</v>
      </c>
      <c r="CF121" s="13">
        <v>1210</v>
      </c>
      <c r="CG121" s="13">
        <v>361</v>
      </c>
      <c r="CH121" s="13">
        <v>77</v>
      </c>
      <c r="CI121">
        <v>63423</v>
      </c>
      <c r="CJ121">
        <v>12517</v>
      </c>
      <c r="CK121">
        <v>1674</v>
      </c>
      <c r="CL121" s="14">
        <v>1357252</v>
      </c>
      <c r="CM121" s="14">
        <v>17763</v>
      </c>
      <c r="CN121" s="14">
        <v>16942</v>
      </c>
      <c r="CO121" s="14">
        <v>17439</v>
      </c>
      <c r="CP121" s="14">
        <v>17316</v>
      </c>
      <c r="CQ121" s="14">
        <v>17313</v>
      </c>
      <c r="CR121" s="14">
        <v>17788</v>
      </c>
      <c r="CS121" s="14">
        <v>17599</v>
      </c>
      <c r="CT121" s="14">
        <v>17815</v>
      </c>
      <c r="CU121" s="14">
        <v>18129</v>
      </c>
      <c r="CV121" s="14">
        <v>18851</v>
      </c>
      <c r="CW121" s="14">
        <v>20954</v>
      </c>
      <c r="CX121" s="14">
        <v>20275</v>
      </c>
      <c r="CY121" s="14">
        <v>21881</v>
      </c>
      <c r="CZ121" s="14">
        <v>21571</v>
      </c>
      <c r="DA121" s="14">
        <v>22770</v>
      </c>
      <c r="DB121" s="14">
        <v>24432</v>
      </c>
      <c r="DC121" s="14">
        <v>23569</v>
      </c>
      <c r="DD121" s="14">
        <v>23864</v>
      </c>
      <c r="DE121" s="14">
        <v>24933</v>
      </c>
      <c r="DF121" s="14">
        <v>22370</v>
      </c>
      <c r="DG121" s="14">
        <v>25432</v>
      </c>
      <c r="DH121" s="14">
        <v>27417</v>
      </c>
      <c r="DI121" s="14">
        <v>28665</v>
      </c>
      <c r="DJ121" s="14">
        <v>27471</v>
      </c>
      <c r="DK121" s="14">
        <v>27995</v>
      </c>
      <c r="DL121" s="14">
        <v>132472</v>
      </c>
      <c r="DM121" s="14">
        <v>115943</v>
      </c>
      <c r="DN121" s="14">
        <v>103234</v>
      </c>
      <c r="DO121" s="14">
        <v>98866</v>
      </c>
      <c r="DP121" s="14">
        <v>88719</v>
      </c>
      <c r="DQ121" s="14">
        <v>70764</v>
      </c>
      <c r="DR121" s="14">
        <v>56528</v>
      </c>
      <c r="DS121" s="14">
        <v>45712</v>
      </c>
      <c r="DT121" s="14">
        <v>33011</v>
      </c>
      <c r="DU121" s="14">
        <v>27315</v>
      </c>
      <c r="DV121" s="14">
        <v>18159</v>
      </c>
      <c r="DW121" s="14">
        <v>14149</v>
      </c>
      <c r="DX121" s="14">
        <v>7498</v>
      </c>
      <c r="DY121" s="14">
        <v>3013</v>
      </c>
      <c r="DZ121" s="14">
        <v>1028</v>
      </c>
      <c r="EA121" s="14">
        <v>234</v>
      </c>
      <c r="EB121">
        <v>104445</v>
      </c>
      <c r="EC121">
        <v>25942</v>
      </c>
      <c r="ED121">
        <v>4294</v>
      </c>
      <c r="EE121">
        <v>107446</v>
      </c>
      <c r="EF121">
        <v>795390</v>
      </c>
      <c r="EG121">
        <v>127292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U40"/>
  <sheetViews>
    <sheetView workbookViewId="0" topLeftCell="A1">
      <pane ySplit="4" topLeftCell="BM22" activePane="bottomLeft" state="frozen"/>
      <selection pane="topLeft" activeCell="A1" sqref="A1"/>
      <selection pane="bottomLeft" activeCell="AU36" sqref="AU36:BE36"/>
    </sheetView>
  </sheetViews>
  <sheetFormatPr defaultColWidth="11.00390625" defaultRowHeight="14.25"/>
  <cols>
    <col min="1" max="144" width="1.37890625" style="15" customWidth="1"/>
    <col min="145" max="16384" width="11.00390625" style="15" customWidth="1"/>
  </cols>
  <sheetData>
    <row r="1" ht="9.75" customHeight="1"/>
    <row r="2" spans="2:99" ht="39.75" customHeight="1">
      <c r="B2" s="573" t="s">
        <v>284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3"/>
      <c r="BI2" s="573"/>
      <c r="BJ2" s="573"/>
      <c r="BK2" s="573"/>
      <c r="BL2" s="573"/>
      <c r="BM2" s="573"/>
      <c r="BN2" s="573"/>
      <c r="BO2" s="573"/>
      <c r="BP2" s="573"/>
      <c r="BQ2" s="573"/>
      <c r="BR2" s="573"/>
      <c r="BS2" s="573"/>
      <c r="BT2" s="573"/>
      <c r="BU2" s="573"/>
      <c r="BV2" s="573"/>
      <c r="BW2" s="573"/>
      <c r="BX2" s="573"/>
      <c r="CA2" s="16"/>
      <c r="CC2" s="574" t="s">
        <v>285</v>
      </c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</row>
    <row r="3" ht="9.75" customHeight="1"/>
    <row r="4" spans="2:76" s="17" customFormat="1" ht="30" customHeight="1">
      <c r="B4" s="575" t="s">
        <v>286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S4" s="576" t="s">
        <v>287</v>
      </c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I4" s="576" t="s">
        <v>288</v>
      </c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U4" s="576" t="s">
        <v>289</v>
      </c>
      <c r="AV4" s="576"/>
      <c r="AW4" s="576"/>
      <c r="AX4" s="576"/>
      <c r="AY4" s="576"/>
      <c r="AZ4" s="576"/>
      <c r="BA4" s="576"/>
      <c r="BB4" s="576"/>
      <c r="BC4" s="576"/>
      <c r="BD4" s="576"/>
      <c r="BE4" s="576"/>
      <c r="BG4" s="576" t="s">
        <v>290</v>
      </c>
      <c r="BH4" s="576"/>
      <c r="BI4" s="576"/>
      <c r="BJ4" s="576"/>
      <c r="BK4" s="576"/>
      <c r="BL4" s="576"/>
      <c r="BM4" s="576"/>
      <c r="BN4" s="576"/>
      <c r="BO4" s="576"/>
      <c r="BQ4" s="577" t="s">
        <v>291</v>
      </c>
      <c r="BR4" s="577"/>
      <c r="BS4" s="577"/>
      <c r="BT4" s="577"/>
      <c r="BU4" s="577"/>
      <c r="BV4" s="577"/>
      <c r="BW4" s="577"/>
      <c r="BX4" s="577"/>
    </row>
    <row r="5" ht="9.75" customHeight="1"/>
    <row r="6" spans="3:99" ht="19.5" customHeight="1">
      <c r="C6" s="578" t="s">
        <v>292</v>
      </c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S6" s="579" t="s">
        <v>293</v>
      </c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18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18"/>
      <c r="BG6" s="581">
        <f aca="true" t="shared" si="0" ref="BG6:BG12">SUM(AI6,AU6)</f>
        <v>0</v>
      </c>
      <c r="BH6" s="581"/>
      <c r="BI6" s="581"/>
      <c r="BJ6" s="581"/>
      <c r="BK6" s="581"/>
      <c r="BL6" s="581"/>
      <c r="BM6" s="581"/>
      <c r="BN6" s="581"/>
      <c r="BO6" s="581"/>
      <c r="BQ6" s="582">
        <f aca="true" t="shared" si="1" ref="BQ6:BQ12">BG6/$BG$40</f>
        <v>0</v>
      </c>
      <c r="BR6" s="582"/>
      <c r="BS6" s="582"/>
      <c r="BT6" s="582"/>
      <c r="BU6" s="582"/>
      <c r="BV6" s="582"/>
      <c r="BW6" s="582"/>
      <c r="BX6" s="582"/>
      <c r="CA6" s="16"/>
      <c r="CC6" s="586" t="s">
        <v>294</v>
      </c>
      <c r="CD6" s="586"/>
      <c r="CE6" s="586"/>
      <c r="CF6" s="586"/>
      <c r="CG6" s="586"/>
      <c r="CH6" s="586"/>
      <c r="CI6" s="586"/>
      <c r="CJ6" s="586"/>
      <c r="CK6" s="586"/>
      <c r="CL6" s="586"/>
      <c r="CM6" s="586"/>
      <c r="CN6" s="586"/>
      <c r="CO6" s="586"/>
      <c r="CP6" s="586"/>
      <c r="CQ6" s="586"/>
      <c r="CR6" s="586"/>
      <c r="CS6" s="586"/>
      <c r="CT6" s="586"/>
      <c r="CU6" s="586"/>
    </row>
    <row r="7" spans="3:99" ht="19.5" customHeight="1"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S7" s="583" t="s">
        <v>295</v>
      </c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18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18"/>
      <c r="BG7" s="585">
        <f t="shared" si="0"/>
        <v>0</v>
      </c>
      <c r="BH7" s="585"/>
      <c r="BI7" s="585"/>
      <c r="BJ7" s="585"/>
      <c r="BK7" s="585"/>
      <c r="BL7" s="585"/>
      <c r="BM7" s="585"/>
      <c r="BN7" s="585"/>
      <c r="BO7" s="585"/>
      <c r="BQ7" s="582">
        <f t="shared" si="1"/>
        <v>0</v>
      </c>
      <c r="BR7" s="582"/>
      <c r="BS7" s="582"/>
      <c r="BT7" s="582"/>
      <c r="BU7" s="582"/>
      <c r="BV7" s="582"/>
      <c r="BW7" s="582"/>
      <c r="BX7" s="582"/>
      <c r="CA7" s="16"/>
      <c r="CC7" s="586"/>
      <c r="CD7" s="586"/>
      <c r="CE7" s="586"/>
      <c r="CF7" s="586"/>
      <c r="CG7" s="586"/>
      <c r="CH7" s="586"/>
      <c r="CI7" s="586"/>
      <c r="CJ7" s="586"/>
      <c r="CK7" s="586"/>
      <c r="CL7" s="586"/>
      <c r="CM7" s="586"/>
      <c r="CN7" s="586"/>
      <c r="CO7" s="586"/>
      <c r="CP7" s="586"/>
      <c r="CQ7" s="586"/>
      <c r="CR7" s="586"/>
      <c r="CS7" s="586"/>
      <c r="CT7" s="586"/>
      <c r="CU7" s="586"/>
    </row>
    <row r="8" spans="3:79" ht="19.5" customHeight="1"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S8" s="583" t="s">
        <v>296</v>
      </c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18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18"/>
      <c r="BG8" s="585">
        <f t="shared" si="0"/>
        <v>0</v>
      </c>
      <c r="BH8" s="585"/>
      <c r="BI8" s="585"/>
      <c r="BJ8" s="585"/>
      <c r="BK8" s="585"/>
      <c r="BL8" s="585"/>
      <c r="BM8" s="585"/>
      <c r="BN8" s="585"/>
      <c r="BO8" s="585"/>
      <c r="BQ8" s="582">
        <f t="shared" si="1"/>
        <v>0</v>
      </c>
      <c r="BR8" s="582"/>
      <c r="BS8" s="582"/>
      <c r="BT8" s="582"/>
      <c r="BU8" s="582"/>
      <c r="BV8" s="582"/>
      <c r="BW8" s="582"/>
      <c r="BX8" s="582"/>
      <c r="CA8" s="16"/>
    </row>
    <row r="9" spans="3:99" ht="19.5" customHeight="1"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S9" s="583" t="s">
        <v>297</v>
      </c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18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18"/>
      <c r="BG9" s="585">
        <f t="shared" si="0"/>
        <v>0</v>
      </c>
      <c r="BH9" s="585"/>
      <c r="BI9" s="585"/>
      <c r="BJ9" s="585"/>
      <c r="BK9" s="585"/>
      <c r="BL9" s="585"/>
      <c r="BM9" s="585"/>
      <c r="BN9" s="585"/>
      <c r="BO9" s="585"/>
      <c r="BQ9" s="582">
        <f t="shared" si="1"/>
        <v>0</v>
      </c>
      <c r="BR9" s="582"/>
      <c r="BS9" s="582"/>
      <c r="BT9" s="582"/>
      <c r="BU9" s="582"/>
      <c r="BV9" s="582"/>
      <c r="BW9" s="582"/>
      <c r="BX9" s="582"/>
      <c r="CA9" s="16"/>
      <c r="CC9" s="587" t="s">
        <v>298</v>
      </c>
      <c r="CD9" s="587"/>
      <c r="CE9" s="587"/>
      <c r="CF9" s="587"/>
      <c r="CG9" s="587"/>
      <c r="CH9" s="587"/>
      <c r="CI9" s="587"/>
      <c r="CJ9" s="587"/>
      <c r="CK9" s="587"/>
      <c r="CL9" s="587"/>
      <c r="CM9" s="19"/>
      <c r="CN9" s="569"/>
      <c r="CO9" s="569"/>
      <c r="CP9" s="569"/>
      <c r="CQ9" s="569"/>
      <c r="CR9" s="569"/>
      <c r="CS9" s="569"/>
      <c r="CT9" s="569"/>
      <c r="CU9" s="569"/>
    </row>
    <row r="10" spans="3:99" ht="19.5" customHeight="1"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S10" s="583" t="s">
        <v>299</v>
      </c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18"/>
      <c r="AU10" s="584"/>
      <c r="AV10" s="584"/>
      <c r="AW10" s="584"/>
      <c r="AX10" s="584"/>
      <c r="AY10" s="584"/>
      <c r="AZ10" s="584"/>
      <c r="BA10" s="584"/>
      <c r="BB10" s="584"/>
      <c r="BC10" s="584"/>
      <c r="BD10" s="584"/>
      <c r="BE10" s="584"/>
      <c r="BF10" s="18"/>
      <c r="BG10" s="585">
        <f t="shared" si="0"/>
        <v>0</v>
      </c>
      <c r="BH10" s="585"/>
      <c r="BI10" s="585"/>
      <c r="BJ10" s="585"/>
      <c r="BK10" s="585"/>
      <c r="BL10" s="585"/>
      <c r="BM10" s="585"/>
      <c r="BN10" s="585"/>
      <c r="BO10" s="585"/>
      <c r="BQ10" s="582">
        <f t="shared" si="1"/>
        <v>0</v>
      </c>
      <c r="BR10" s="582"/>
      <c r="BS10" s="582"/>
      <c r="BT10" s="582"/>
      <c r="BU10" s="582"/>
      <c r="BV10" s="582"/>
      <c r="BW10" s="582"/>
      <c r="BX10" s="582"/>
      <c r="CA10" s="16"/>
      <c r="CC10" s="587" t="s">
        <v>300</v>
      </c>
      <c r="CD10" s="587"/>
      <c r="CE10" s="587"/>
      <c r="CF10" s="587"/>
      <c r="CG10" s="587"/>
      <c r="CH10" s="587"/>
      <c r="CI10" s="587"/>
      <c r="CJ10" s="587"/>
      <c r="CK10" s="587"/>
      <c r="CL10" s="587"/>
      <c r="CN10" s="588"/>
      <c r="CO10" s="588"/>
      <c r="CP10" s="588"/>
      <c r="CQ10" s="588"/>
      <c r="CR10" s="588"/>
      <c r="CS10" s="588"/>
      <c r="CT10" s="588"/>
      <c r="CU10" s="588"/>
    </row>
    <row r="11" spans="3:79" ht="19.5" customHeight="1"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S11" s="583" t="s">
        <v>301</v>
      </c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18"/>
      <c r="AU11" s="584"/>
      <c r="AV11" s="584"/>
      <c r="AW11" s="584"/>
      <c r="AX11" s="584"/>
      <c r="AY11" s="584"/>
      <c r="AZ11" s="584"/>
      <c r="BA11" s="584"/>
      <c r="BB11" s="584"/>
      <c r="BC11" s="584"/>
      <c r="BD11" s="584"/>
      <c r="BE11" s="584"/>
      <c r="BF11" s="18"/>
      <c r="BG11" s="585">
        <f t="shared" si="0"/>
        <v>0</v>
      </c>
      <c r="BH11" s="585"/>
      <c r="BI11" s="585"/>
      <c r="BJ11" s="585"/>
      <c r="BK11" s="585"/>
      <c r="BL11" s="585"/>
      <c r="BM11" s="585"/>
      <c r="BN11" s="585"/>
      <c r="BO11" s="585"/>
      <c r="BQ11" s="582">
        <f t="shared" si="1"/>
        <v>0</v>
      </c>
      <c r="BR11" s="582"/>
      <c r="BS11" s="582"/>
      <c r="BT11" s="582"/>
      <c r="BU11" s="582"/>
      <c r="BV11" s="582"/>
      <c r="BW11" s="582"/>
      <c r="BX11" s="582"/>
      <c r="CA11" s="16"/>
    </row>
    <row r="12" spans="3:99" ht="19.5" customHeight="1"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S12" s="583" t="s">
        <v>302</v>
      </c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18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18"/>
      <c r="BG12" s="585">
        <f t="shared" si="0"/>
        <v>0</v>
      </c>
      <c r="BH12" s="585"/>
      <c r="BI12" s="585"/>
      <c r="BJ12" s="585"/>
      <c r="BK12" s="585"/>
      <c r="BL12" s="585"/>
      <c r="BM12" s="585"/>
      <c r="BN12" s="585"/>
      <c r="BO12" s="585"/>
      <c r="BQ12" s="582">
        <f t="shared" si="1"/>
        <v>0</v>
      </c>
      <c r="BR12" s="582"/>
      <c r="BS12" s="582"/>
      <c r="BT12" s="582"/>
      <c r="BU12" s="582"/>
      <c r="BV12" s="582"/>
      <c r="BW12" s="582"/>
      <c r="BX12" s="582"/>
      <c r="CA12" s="16"/>
      <c r="CC12" s="589" t="s">
        <v>303</v>
      </c>
      <c r="CD12" s="589"/>
      <c r="CE12" s="589"/>
      <c r="CF12" s="589"/>
      <c r="CG12" s="589"/>
      <c r="CH12" s="589"/>
      <c r="CI12" s="589"/>
      <c r="CJ12" s="589"/>
      <c r="CK12" s="589"/>
      <c r="CL12" s="589"/>
      <c r="CM12" s="589"/>
      <c r="CN12" s="589"/>
      <c r="CO12" s="589"/>
      <c r="CP12" s="589"/>
      <c r="CQ12" s="589"/>
      <c r="CR12" s="589"/>
      <c r="CS12" s="589"/>
      <c r="CT12" s="589"/>
      <c r="CU12" s="589"/>
    </row>
    <row r="13" spans="3:99" ht="4.5" customHeight="1"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Q13" s="21"/>
      <c r="BR13" s="21"/>
      <c r="BS13" s="21"/>
      <c r="BT13" s="21"/>
      <c r="BU13" s="21"/>
      <c r="BV13" s="21"/>
      <c r="BW13" s="21"/>
      <c r="BX13" s="21"/>
      <c r="CA13" s="16"/>
      <c r="CC13" s="589"/>
      <c r="CD13" s="589"/>
      <c r="CE13" s="589"/>
      <c r="CF13" s="589"/>
      <c r="CG13" s="589"/>
      <c r="CH13" s="589"/>
      <c r="CI13" s="589"/>
      <c r="CJ13" s="589"/>
      <c r="CK13" s="589"/>
      <c r="CL13" s="589"/>
      <c r="CM13" s="589"/>
      <c r="CN13" s="589"/>
      <c r="CO13" s="589"/>
      <c r="CP13" s="589"/>
      <c r="CQ13" s="589"/>
      <c r="CR13" s="589"/>
      <c r="CS13" s="589"/>
      <c r="CT13" s="589"/>
      <c r="CU13" s="589"/>
    </row>
    <row r="14" spans="3:99" ht="19.5" customHeight="1"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S14" s="590" t="s">
        <v>304</v>
      </c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22"/>
      <c r="AI14" s="591">
        <f>SUM(AI6:AS12)</f>
        <v>0</v>
      </c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23"/>
      <c r="AU14" s="591">
        <f>SUM(AU6:BE12)</f>
        <v>0</v>
      </c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23"/>
      <c r="BG14" s="591">
        <f>SUM(BG6:BO12)</f>
        <v>0</v>
      </c>
      <c r="BH14" s="591"/>
      <c r="BI14" s="591"/>
      <c r="BJ14" s="591"/>
      <c r="BK14" s="591"/>
      <c r="BL14" s="591"/>
      <c r="BM14" s="591"/>
      <c r="BN14" s="591"/>
      <c r="BO14" s="591"/>
      <c r="BP14" s="22"/>
      <c r="BQ14" s="592">
        <f>BG14/$BG$40</f>
        <v>0</v>
      </c>
      <c r="BR14" s="592"/>
      <c r="BS14" s="592"/>
      <c r="BT14" s="592"/>
      <c r="BU14" s="592"/>
      <c r="BV14" s="592"/>
      <c r="BW14" s="592"/>
      <c r="BX14" s="592"/>
      <c r="CA14" s="16"/>
      <c r="CC14" s="589"/>
      <c r="CD14" s="589"/>
      <c r="CE14" s="589"/>
      <c r="CF14" s="589"/>
      <c r="CG14" s="589"/>
      <c r="CH14" s="589"/>
      <c r="CI14" s="589"/>
      <c r="CJ14" s="589"/>
      <c r="CK14" s="589"/>
      <c r="CL14" s="589"/>
      <c r="CM14" s="589"/>
      <c r="CN14" s="589"/>
      <c r="CO14" s="589"/>
      <c r="CP14" s="589"/>
      <c r="CQ14" s="589"/>
      <c r="CR14" s="589"/>
      <c r="CS14" s="589"/>
      <c r="CT14" s="589"/>
      <c r="CU14" s="589"/>
    </row>
    <row r="15" spans="19:76" ht="13.5" customHeight="1"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18"/>
      <c r="AU15" s="594"/>
      <c r="AV15" s="594"/>
      <c r="AW15" s="594"/>
      <c r="AX15" s="594"/>
      <c r="AY15" s="594"/>
      <c r="AZ15" s="594"/>
      <c r="BA15" s="594"/>
      <c r="BB15" s="594"/>
      <c r="BC15" s="594"/>
      <c r="BD15" s="594"/>
      <c r="BE15" s="594"/>
      <c r="BF15" s="18"/>
      <c r="BG15" s="594"/>
      <c r="BH15" s="594"/>
      <c r="BI15" s="594"/>
      <c r="BJ15" s="594"/>
      <c r="BK15" s="594"/>
      <c r="BL15" s="594"/>
      <c r="BM15" s="594"/>
      <c r="BN15" s="594"/>
      <c r="BO15" s="594"/>
      <c r="BQ15" s="595"/>
      <c r="BR15" s="595"/>
      <c r="BS15" s="595"/>
      <c r="BT15" s="595"/>
      <c r="BU15" s="595"/>
      <c r="BV15" s="595"/>
      <c r="BW15" s="595"/>
      <c r="BX15" s="595"/>
    </row>
    <row r="16" spans="3:76" ht="19.5" customHeight="1">
      <c r="C16" s="578" t="s">
        <v>305</v>
      </c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S16" s="579" t="s">
        <v>306</v>
      </c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18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18"/>
      <c r="BG16" s="581">
        <f>SUM(AI16,AU16)</f>
        <v>0</v>
      </c>
      <c r="BH16" s="581"/>
      <c r="BI16" s="581"/>
      <c r="BJ16" s="581"/>
      <c r="BK16" s="581"/>
      <c r="BL16" s="581"/>
      <c r="BM16" s="581"/>
      <c r="BN16" s="581"/>
      <c r="BO16" s="581"/>
      <c r="BQ16" s="582">
        <f>BG16/$BG$40</f>
        <v>0</v>
      </c>
      <c r="BR16" s="582"/>
      <c r="BS16" s="582"/>
      <c r="BT16" s="582"/>
      <c r="BU16" s="582"/>
      <c r="BV16" s="582"/>
      <c r="BW16" s="582"/>
      <c r="BX16" s="582"/>
    </row>
    <row r="17" spans="3:76" ht="19.5" customHeight="1"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S17" s="583" t="s">
        <v>307</v>
      </c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18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18"/>
      <c r="BG17" s="585">
        <f>SUM(AI17,AU17)</f>
        <v>0</v>
      </c>
      <c r="BH17" s="585"/>
      <c r="BI17" s="585"/>
      <c r="BJ17" s="585"/>
      <c r="BK17" s="585"/>
      <c r="BL17" s="585"/>
      <c r="BM17" s="585"/>
      <c r="BN17" s="585"/>
      <c r="BO17" s="585"/>
      <c r="BQ17" s="582">
        <f>BG17/$BG$40</f>
        <v>0</v>
      </c>
      <c r="BR17" s="582"/>
      <c r="BS17" s="582"/>
      <c r="BT17" s="582"/>
      <c r="BU17" s="582"/>
      <c r="BV17" s="582"/>
      <c r="BW17" s="582"/>
      <c r="BX17" s="582"/>
    </row>
    <row r="18" spans="3:76" ht="4.5" customHeight="1"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Q18" s="21"/>
      <c r="BR18" s="21"/>
      <c r="BS18" s="21"/>
      <c r="BT18" s="21"/>
      <c r="BU18" s="21"/>
      <c r="BV18" s="21"/>
      <c r="BW18" s="21"/>
      <c r="BX18" s="21"/>
    </row>
    <row r="19" spans="3:76" ht="19.5" customHeight="1"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S19" s="590" t="s">
        <v>308</v>
      </c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22"/>
      <c r="AI19" s="591">
        <f>SUM(AI16:AS17)</f>
        <v>0</v>
      </c>
      <c r="AJ19" s="591"/>
      <c r="AK19" s="591"/>
      <c r="AL19" s="591"/>
      <c r="AM19" s="591"/>
      <c r="AN19" s="591"/>
      <c r="AO19" s="591"/>
      <c r="AP19" s="591"/>
      <c r="AQ19" s="591"/>
      <c r="AR19" s="591"/>
      <c r="AS19" s="591"/>
      <c r="AT19" s="23"/>
      <c r="AU19" s="591">
        <f>SUM(AU16:BE17)</f>
        <v>0</v>
      </c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23"/>
      <c r="BG19" s="591">
        <f>SUM(BG16:BO17)</f>
        <v>0</v>
      </c>
      <c r="BH19" s="591"/>
      <c r="BI19" s="591"/>
      <c r="BJ19" s="591"/>
      <c r="BK19" s="591"/>
      <c r="BL19" s="591"/>
      <c r="BM19" s="591"/>
      <c r="BN19" s="591"/>
      <c r="BO19" s="591"/>
      <c r="BP19" s="22"/>
      <c r="BQ19" s="592">
        <f>BG19/$BG$40</f>
        <v>0</v>
      </c>
      <c r="BR19" s="592"/>
      <c r="BS19" s="592"/>
      <c r="BT19" s="592"/>
      <c r="BU19" s="592"/>
      <c r="BV19" s="592"/>
      <c r="BW19" s="592"/>
      <c r="BX19" s="592"/>
    </row>
    <row r="20" spans="19:76" ht="12.75"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18"/>
      <c r="AU20" s="594"/>
      <c r="AV20" s="594"/>
      <c r="AW20" s="594"/>
      <c r="AX20" s="594"/>
      <c r="AY20" s="594"/>
      <c r="AZ20" s="594"/>
      <c r="BA20" s="594"/>
      <c r="BB20" s="594"/>
      <c r="BC20" s="594"/>
      <c r="BD20" s="594"/>
      <c r="BE20" s="594"/>
      <c r="BF20" s="18"/>
      <c r="BG20" s="594"/>
      <c r="BH20" s="594"/>
      <c r="BI20" s="594"/>
      <c r="BJ20" s="594"/>
      <c r="BK20" s="594"/>
      <c r="BL20" s="594"/>
      <c r="BM20" s="594"/>
      <c r="BN20" s="594"/>
      <c r="BO20" s="594"/>
      <c r="BQ20" s="595"/>
      <c r="BR20" s="595"/>
      <c r="BS20" s="595"/>
      <c r="BT20" s="595"/>
      <c r="BU20" s="595"/>
      <c r="BV20" s="595"/>
      <c r="BW20" s="595"/>
      <c r="BX20" s="595"/>
    </row>
    <row r="21" spans="3:76" ht="19.5" customHeight="1">
      <c r="C21" s="578" t="s">
        <v>309</v>
      </c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S21" s="579" t="s">
        <v>310</v>
      </c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I21" s="580">
        <v>153</v>
      </c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18"/>
      <c r="AU21" s="580">
        <v>154</v>
      </c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18"/>
      <c r="BG21" s="581">
        <f aca="true" t="shared" si="2" ref="BG21:BG28">SUM(AI21,AU21)</f>
        <v>307</v>
      </c>
      <c r="BH21" s="581"/>
      <c r="BI21" s="581"/>
      <c r="BJ21" s="581"/>
      <c r="BK21" s="581"/>
      <c r="BL21" s="581"/>
      <c r="BM21" s="581"/>
      <c r="BN21" s="581"/>
      <c r="BO21" s="581"/>
      <c r="BQ21" s="582">
        <f aca="true" t="shared" si="3" ref="BQ21:BQ28">BG21/$BG$40</f>
        <v>1</v>
      </c>
      <c r="BR21" s="582"/>
      <c r="BS21" s="582"/>
      <c r="BT21" s="582"/>
      <c r="BU21" s="582"/>
      <c r="BV21" s="582"/>
      <c r="BW21" s="582"/>
      <c r="BX21" s="582"/>
    </row>
    <row r="22" spans="3:76" ht="19.5" customHeight="1"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S22" s="583" t="s">
        <v>311</v>
      </c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18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18"/>
      <c r="BG22" s="585">
        <f t="shared" si="2"/>
        <v>0</v>
      </c>
      <c r="BH22" s="585"/>
      <c r="BI22" s="585"/>
      <c r="BJ22" s="585"/>
      <c r="BK22" s="585"/>
      <c r="BL22" s="585"/>
      <c r="BM22" s="585"/>
      <c r="BN22" s="585"/>
      <c r="BO22" s="585"/>
      <c r="BQ22" s="582">
        <f t="shared" si="3"/>
        <v>0</v>
      </c>
      <c r="BR22" s="582"/>
      <c r="BS22" s="582"/>
      <c r="BT22" s="582"/>
      <c r="BU22" s="582"/>
      <c r="BV22" s="582"/>
      <c r="BW22" s="582"/>
      <c r="BX22" s="582"/>
    </row>
    <row r="23" spans="3:76" ht="19.5" customHeight="1"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S23" s="583" t="s">
        <v>312</v>
      </c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18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18"/>
      <c r="BG23" s="585">
        <f t="shared" si="2"/>
        <v>0</v>
      </c>
      <c r="BH23" s="585"/>
      <c r="BI23" s="585"/>
      <c r="BJ23" s="585"/>
      <c r="BK23" s="585"/>
      <c r="BL23" s="585"/>
      <c r="BM23" s="585"/>
      <c r="BN23" s="585"/>
      <c r="BO23" s="585"/>
      <c r="BQ23" s="582">
        <f t="shared" si="3"/>
        <v>0</v>
      </c>
      <c r="BR23" s="582"/>
      <c r="BS23" s="582"/>
      <c r="BT23" s="582"/>
      <c r="BU23" s="582"/>
      <c r="BV23" s="582"/>
      <c r="BW23" s="582"/>
      <c r="BX23" s="582"/>
    </row>
    <row r="24" spans="3:76" ht="19.5" customHeight="1"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S24" s="583" t="s">
        <v>313</v>
      </c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18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18"/>
      <c r="BG24" s="585">
        <f t="shared" si="2"/>
        <v>0</v>
      </c>
      <c r="BH24" s="585"/>
      <c r="BI24" s="585"/>
      <c r="BJ24" s="585"/>
      <c r="BK24" s="585"/>
      <c r="BL24" s="585"/>
      <c r="BM24" s="585"/>
      <c r="BN24" s="585"/>
      <c r="BO24" s="585"/>
      <c r="BQ24" s="582">
        <f t="shared" si="3"/>
        <v>0</v>
      </c>
      <c r="BR24" s="582"/>
      <c r="BS24" s="582"/>
      <c r="BT24" s="582"/>
      <c r="BU24" s="582"/>
      <c r="BV24" s="582"/>
      <c r="BW24" s="582"/>
      <c r="BX24" s="582"/>
    </row>
    <row r="25" spans="3:76" ht="19.5" customHeight="1"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S25" s="583" t="s">
        <v>314</v>
      </c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18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18"/>
      <c r="BG25" s="585">
        <f t="shared" si="2"/>
        <v>0</v>
      </c>
      <c r="BH25" s="585"/>
      <c r="BI25" s="585"/>
      <c r="BJ25" s="585"/>
      <c r="BK25" s="585"/>
      <c r="BL25" s="585"/>
      <c r="BM25" s="585"/>
      <c r="BN25" s="585"/>
      <c r="BO25" s="585"/>
      <c r="BQ25" s="582">
        <f t="shared" si="3"/>
        <v>0</v>
      </c>
      <c r="BR25" s="582"/>
      <c r="BS25" s="582"/>
      <c r="BT25" s="582"/>
      <c r="BU25" s="582"/>
      <c r="BV25" s="582"/>
      <c r="BW25" s="582"/>
      <c r="BX25" s="582"/>
    </row>
    <row r="26" spans="3:76" ht="19.5" customHeight="1"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S26" s="583" t="s">
        <v>315</v>
      </c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18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18"/>
      <c r="BG26" s="585">
        <f t="shared" si="2"/>
        <v>0</v>
      </c>
      <c r="BH26" s="585"/>
      <c r="BI26" s="585"/>
      <c r="BJ26" s="585"/>
      <c r="BK26" s="585"/>
      <c r="BL26" s="585"/>
      <c r="BM26" s="585"/>
      <c r="BN26" s="585"/>
      <c r="BO26" s="585"/>
      <c r="BQ26" s="582">
        <f t="shared" si="3"/>
        <v>0</v>
      </c>
      <c r="BR26" s="582"/>
      <c r="BS26" s="582"/>
      <c r="BT26" s="582"/>
      <c r="BU26" s="582"/>
      <c r="BV26" s="582"/>
      <c r="BW26" s="582"/>
      <c r="BX26" s="582"/>
    </row>
    <row r="27" spans="3:76" ht="19.5" customHeight="1"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S27" s="583" t="s">
        <v>316</v>
      </c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18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18"/>
      <c r="BG27" s="585">
        <f t="shared" si="2"/>
        <v>0</v>
      </c>
      <c r="BH27" s="585"/>
      <c r="BI27" s="585"/>
      <c r="BJ27" s="585"/>
      <c r="BK27" s="585"/>
      <c r="BL27" s="585"/>
      <c r="BM27" s="585"/>
      <c r="BN27" s="585"/>
      <c r="BO27" s="585"/>
      <c r="BQ27" s="582">
        <f t="shared" si="3"/>
        <v>0</v>
      </c>
      <c r="BR27" s="582"/>
      <c r="BS27" s="582"/>
      <c r="BT27" s="582"/>
      <c r="BU27" s="582"/>
      <c r="BV27" s="582"/>
      <c r="BW27" s="582"/>
      <c r="BX27" s="582"/>
    </row>
    <row r="28" spans="3:76" ht="19.5" customHeight="1"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S28" s="583" t="s">
        <v>317</v>
      </c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18"/>
      <c r="AU28" s="584"/>
      <c r="AV28" s="584"/>
      <c r="AW28" s="584"/>
      <c r="AX28" s="584"/>
      <c r="AY28" s="584"/>
      <c r="AZ28" s="584"/>
      <c r="BA28" s="584"/>
      <c r="BB28" s="584"/>
      <c r="BC28" s="584"/>
      <c r="BD28" s="584"/>
      <c r="BE28" s="584"/>
      <c r="BF28" s="18"/>
      <c r="BG28" s="585">
        <f t="shared" si="2"/>
        <v>0</v>
      </c>
      <c r="BH28" s="585"/>
      <c r="BI28" s="585"/>
      <c r="BJ28" s="585"/>
      <c r="BK28" s="585"/>
      <c r="BL28" s="585"/>
      <c r="BM28" s="585"/>
      <c r="BN28" s="585"/>
      <c r="BO28" s="585"/>
      <c r="BQ28" s="582">
        <f t="shared" si="3"/>
        <v>0</v>
      </c>
      <c r="BR28" s="582"/>
      <c r="BS28" s="582"/>
      <c r="BT28" s="582"/>
      <c r="BU28" s="582"/>
      <c r="BV28" s="582"/>
      <c r="BW28" s="582"/>
      <c r="BX28" s="582"/>
    </row>
    <row r="29" spans="3:76" ht="4.5" customHeight="1"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Q29" s="21"/>
      <c r="BR29" s="21"/>
      <c r="BS29" s="21"/>
      <c r="BT29" s="21"/>
      <c r="BU29" s="21"/>
      <c r="BV29" s="21"/>
      <c r="BW29" s="21"/>
      <c r="BX29" s="21"/>
    </row>
    <row r="30" spans="3:76" ht="19.5" customHeight="1"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S30" s="590" t="s">
        <v>318</v>
      </c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22"/>
      <c r="AI30" s="591">
        <f>SUM(AI21:AS28)</f>
        <v>153</v>
      </c>
      <c r="AJ30" s="591"/>
      <c r="AK30" s="591"/>
      <c r="AL30" s="591"/>
      <c r="AM30" s="591"/>
      <c r="AN30" s="591"/>
      <c r="AO30" s="591"/>
      <c r="AP30" s="591"/>
      <c r="AQ30" s="591"/>
      <c r="AR30" s="591"/>
      <c r="AS30" s="591"/>
      <c r="AT30" s="23"/>
      <c r="AU30" s="591">
        <f>SUM(AU21:BE28)</f>
        <v>154</v>
      </c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23"/>
      <c r="BG30" s="591">
        <f>SUM(BG21:BO28)</f>
        <v>307</v>
      </c>
      <c r="BH30" s="591"/>
      <c r="BI30" s="591"/>
      <c r="BJ30" s="591"/>
      <c r="BK30" s="591"/>
      <c r="BL30" s="591"/>
      <c r="BM30" s="591"/>
      <c r="BN30" s="591"/>
      <c r="BO30" s="591"/>
      <c r="BP30" s="22"/>
      <c r="BQ30" s="592">
        <f>BG30/$BG$40</f>
        <v>1</v>
      </c>
      <c r="BR30" s="592"/>
      <c r="BS30" s="592"/>
      <c r="BT30" s="592"/>
      <c r="BU30" s="592"/>
      <c r="BV30" s="592"/>
      <c r="BW30" s="592"/>
      <c r="BX30" s="592"/>
    </row>
    <row r="31" spans="19:76" ht="12.75"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I31" s="594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  <c r="AT31" s="18"/>
      <c r="AU31" s="594"/>
      <c r="AV31" s="594"/>
      <c r="AW31" s="594"/>
      <c r="AX31" s="594"/>
      <c r="AY31" s="594"/>
      <c r="AZ31" s="594"/>
      <c r="BA31" s="594"/>
      <c r="BB31" s="594"/>
      <c r="BC31" s="594"/>
      <c r="BD31" s="594"/>
      <c r="BE31" s="594"/>
      <c r="BF31" s="18"/>
      <c r="BG31" s="594"/>
      <c r="BH31" s="594"/>
      <c r="BI31" s="594"/>
      <c r="BJ31" s="594"/>
      <c r="BK31" s="594"/>
      <c r="BL31" s="594"/>
      <c r="BM31" s="594"/>
      <c r="BN31" s="594"/>
      <c r="BO31" s="594"/>
      <c r="BQ31" s="595"/>
      <c r="BR31" s="595"/>
      <c r="BS31" s="595"/>
      <c r="BT31" s="595"/>
      <c r="BU31" s="595"/>
      <c r="BV31" s="595"/>
      <c r="BW31" s="595"/>
      <c r="BX31" s="595"/>
    </row>
    <row r="32" spans="3:76" ht="19.5" customHeight="1">
      <c r="C32" s="578" t="s">
        <v>319</v>
      </c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S32" s="579" t="s">
        <v>320</v>
      </c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18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F32" s="18"/>
      <c r="BG32" s="581">
        <f>SUM(AI32,AU32)</f>
        <v>0</v>
      </c>
      <c r="BH32" s="581"/>
      <c r="BI32" s="581"/>
      <c r="BJ32" s="581"/>
      <c r="BK32" s="581"/>
      <c r="BL32" s="581"/>
      <c r="BM32" s="581"/>
      <c r="BN32" s="581"/>
      <c r="BO32" s="581"/>
      <c r="BQ32" s="582">
        <f>BG32/$BG$40</f>
        <v>0</v>
      </c>
      <c r="BR32" s="582"/>
      <c r="BS32" s="582"/>
      <c r="BT32" s="582"/>
      <c r="BU32" s="582"/>
      <c r="BV32" s="582"/>
      <c r="BW32" s="582"/>
      <c r="BX32" s="582"/>
    </row>
    <row r="33" spans="3:76" ht="19.5" customHeight="1"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S33" s="583" t="s">
        <v>321</v>
      </c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18"/>
      <c r="AU33" s="584"/>
      <c r="AV33" s="584"/>
      <c r="AW33" s="584"/>
      <c r="AX33" s="584"/>
      <c r="AY33" s="584"/>
      <c r="AZ33" s="584"/>
      <c r="BA33" s="584"/>
      <c r="BB33" s="584"/>
      <c r="BC33" s="584"/>
      <c r="BD33" s="584"/>
      <c r="BE33" s="584"/>
      <c r="BF33" s="18"/>
      <c r="BG33" s="585">
        <f>SUM(AI33,AU33)</f>
        <v>0</v>
      </c>
      <c r="BH33" s="585"/>
      <c r="BI33" s="585"/>
      <c r="BJ33" s="585"/>
      <c r="BK33" s="585"/>
      <c r="BL33" s="585"/>
      <c r="BM33" s="585"/>
      <c r="BN33" s="585"/>
      <c r="BO33" s="585"/>
      <c r="BQ33" s="582">
        <f>BG33/$BG$40</f>
        <v>0</v>
      </c>
      <c r="BR33" s="582"/>
      <c r="BS33" s="582"/>
      <c r="BT33" s="582"/>
      <c r="BU33" s="582"/>
      <c r="BV33" s="582"/>
      <c r="BW33" s="582"/>
      <c r="BX33" s="582"/>
    </row>
    <row r="34" spans="3:76" ht="19.5" customHeight="1"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S34" s="583" t="s">
        <v>322</v>
      </c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18"/>
      <c r="AU34" s="584"/>
      <c r="AV34" s="584"/>
      <c r="AW34" s="584"/>
      <c r="AX34" s="584"/>
      <c r="AY34" s="584"/>
      <c r="AZ34" s="584"/>
      <c r="BA34" s="584"/>
      <c r="BB34" s="584"/>
      <c r="BC34" s="584"/>
      <c r="BD34" s="584"/>
      <c r="BE34" s="584"/>
      <c r="BF34" s="18"/>
      <c r="BG34" s="585">
        <f>SUM(AI34,AU34)</f>
        <v>0</v>
      </c>
      <c r="BH34" s="585"/>
      <c r="BI34" s="585"/>
      <c r="BJ34" s="585"/>
      <c r="BK34" s="585"/>
      <c r="BL34" s="585"/>
      <c r="BM34" s="585"/>
      <c r="BN34" s="585"/>
      <c r="BO34" s="585"/>
      <c r="BQ34" s="582">
        <f>BG34/$BG$40</f>
        <v>0</v>
      </c>
      <c r="BR34" s="582"/>
      <c r="BS34" s="582"/>
      <c r="BT34" s="582"/>
      <c r="BU34" s="582"/>
      <c r="BV34" s="582"/>
      <c r="BW34" s="582"/>
      <c r="BX34" s="582"/>
    </row>
    <row r="35" spans="3:76" ht="19.5" customHeight="1"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S35" s="583" t="s">
        <v>323</v>
      </c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  <c r="AS35" s="584"/>
      <c r="AT35" s="18"/>
      <c r="AU35" s="584"/>
      <c r="AV35" s="584"/>
      <c r="AW35" s="584"/>
      <c r="AX35" s="584"/>
      <c r="AY35" s="584"/>
      <c r="AZ35" s="584"/>
      <c r="BA35" s="584"/>
      <c r="BB35" s="584"/>
      <c r="BC35" s="584"/>
      <c r="BD35" s="584"/>
      <c r="BE35" s="584"/>
      <c r="BF35" s="18"/>
      <c r="BG35" s="585">
        <f>SUM(AI35,AU35)</f>
        <v>0</v>
      </c>
      <c r="BH35" s="585"/>
      <c r="BI35" s="585"/>
      <c r="BJ35" s="585"/>
      <c r="BK35" s="585"/>
      <c r="BL35" s="585"/>
      <c r="BM35" s="585"/>
      <c r="BN35" s="585"/>
      <c r="BO35" s="585"/>
      <c r="BQ35" s="582">
        <f>BG35/$BG$40</f>
        <v>0</v>
      </c>
      <c r="BR35" s="582"/>
      <c r="BS35" s="582"/>
      <c r="BT35" s="582"/>
      <c r="BU35" s="582"/>
      <c r="BV35" s="582"/>
      <c r="BW35" s="582"/>
      <c r="BX35" s="582"/>
    </row>
    <row r="36" spans="3:76" ht="19.5" customHeight="1"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S36" s="596" t="s">
        <v>324</v>
      </c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I36" s="584"/>
      <c r="AJ36" s="584"/>
      <c r="AK36" s="584"/>
      <c r="AL36" s="584"/>
      <c r="AM36" s="584"/>
      <c r="AN36" s="584"/>
      <c r="AO36" s="584"/>
      <c r="AP36" s="584"/>
      <c r="AQ36" s="584"/>
      <c r="AR36" s="584"/>
      <c r="AS36" s="584"/>
      <c r="AT36" s="18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4"/>
      <c r="BF36" s="18"/>
      <c r="BG36" s="585">
        <f>SUM(AI36,AU36)</f>
        <v>0</v>
      </c>
      <c r="BH36" s="585"/>
      <c r="BI36" s="585"/>
      <c r="BJ36" s="585"/>
      <c r="BK36" s="585"/>
      <c r="BL36" s="585"/>
      <c r="BM36" s="585"/>
      <c r="BN36" s="585"/>
      <c r="BO36" s="585"/>
      <c r="BQ36" s="582">
        <f>BG36/$BG$40</f>
        <v>0</v>
      </c>
      <c r="BR36" s="582"/>
      <c r="BS36" s="582"/>
      <c r="BT36" s="582"/>
      <c r="BU36" s="582"/>
      <c r="BV36" s="582"/>
      <c r="BW36" s="582"/>
      <c r="BX36" s="582"/>
    </row>
    <row r="37" spans="3:76" ht="4.5" customHeight="1"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Q37" s="21"/>
      <c r="BR37" s="21"/>
      <c r="BS37" s="21"/>
      <c r="BT37" s="21"/>
      <c r="BU37" s="21"/>
      <c r="BV37" s="21"/>
      <c r="BW37" s="21"/>
      <c r="BX37" s="21"/>
    </row>
    <row r="38" spans="3:76" ht="19.5" customHeight="1"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S38" s="590" t="s">
        <v>325</v>
      </c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22"/>
      <c r="AI38" s="591">
        <f>SUM(AI32:AS36)</f>
        <v>0</v>
      </c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23"/>
      <c r="AU38" s="591">
        <f>SUM(AU32:BE36)</f>
        <v>0</v>
      </c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23"/>
      <c r="BG38" s="591">
        <f>SUM(BG32:BO36)</f>
        <v>0</v>
      </c>
      <c r="BH38" s="591"/>
      <c r="BI38" s="591"/>
      <c r="BJ38" s="591"/>
      <c r="BK38" s="591"/>
      <c r="BL38" s="591"/>
      <c r="BM38" s="591"/>
      <c r="BN38" s="591"/>
      <c r="BO38" s="591"/>
      <c r="BP38" s="22"/>
      <c r="BQ38" s="592">
        <f>BG38/$BG$40</f>
        <v>0</v>
      </c>
      <c r="BR38" s="592"/>
      <c r="BS38" s="592"/>
      <c r="BT38" s="592"/>
      <c r="BU38" s="592"/>
      <c r="BV38" s="592"/>
      <c r="BW38" s="592"/>
      <c r="BX38" s="592"/>
    </row>
    <row r="40" spans="3:76" ht="30" customHeight="1">
      <c r="C40" s="578" t="s">
        <v>290</v>
      </c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  <c r="Q40" s="578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22"/>
      <c r="AI40" s="591">
        <f>SUM(AI38,AI30,AI19,AI14)</f>
        <v>153</v>
      </c>
      <c r="AJ40" s="591"/>
      <c r="AK40" s="591"/>
      <c r="AL40" s="591"/>
      <c r="AM40" s="591"/>
      <c r="AN40" s="591"/>
      <c r="AO40" s="591"/>
      <c r="AP40" s="591"/>
      <c r="AQ40" s="591"/>
      <c r="AR40" s="591"/>
      <c r="AS40" s="591"/>
      <c r="AT40" s="23"/>
      <c r="AU40" s="591">
        <f>SUM(AU38,AU30,AU19,AU14)</f>
        <v>154</v>
      </c>
      <c r="AV40" s="591"/>
      <c r="AW40" s="591"/>
      <c r="AX40" s="591"/>
      <c r="AY40" s="591"/>
      <c r="AZ40" s="591"/>
      <c r="BA40" s="591"/>
      <c r="BB40" s="591"/>
      <c r="BC40" s="591"/>
      <c r="BD40" s="591"/>
      <c r="BE40" s="591"/>
      <c r="BF40" s="23"/>
      <c r="BG40" s="591">
        <f>SUM(BG38,BG30,BG19,BG14)</f>
        <v>307</v>
      </c>
      <c r="BH40" s="591"/>
      <c r="BI40" s="591"/>
      <c r="BJ40" s="591"/>
      <c r="BK40" s="591"/>
      <c r="BL40" s="591"/>
      <c r="BM40" s="591"/>
      <c r="BN40" s="591"/>
      <c r="BO40" s="591"/>
      <c r="BP40" s="25"/>
      <c r="BQ40" s="592">
        <f>SUM(BQ38,BQ30,BQ19,BQ14)</f>
        <v>1</v>
      </c>
      <c r="BR40" s="592"/>
      <c r="BS40" s="592"/>
      <c r="BT40" s="592"/>
      <c r="BU40" s="592"/>
      <c r="BV40" s="592"/>
      <c r="BW40" s="592"/>
      <c r="BX40" s="592"/>
    </row>
  </sheetData>
  <sheetProtection password="DABF" sheet="1"/>
  <mergeCells count="169">
    <mergeCell ref="C40:Q40"/>
    <mergeCell ref="S40:AG40"/>
    <mergeCell ref="AI40:AS40"/>
    <mergeCell ref="AU40:BE40"/>
    <mergeCell ref="BG40:BO40"/>
    <mergeCell ref="BQ40:BX40"/>
    <mergeCell ref="S36:AG36"/>
    <mergeCell ref="AI36:AS36"/>
    <mergeCell ref="AU36:BE36"/>
    <mergeCell ref="BG36:BO36"/>
    <mergeCell ref="BQ36:BX36"/>
    <mergeCell ref="S38:AG38"/>
    <mergeCell ref="AI38:AS38"/>
    <mergeCell ref="AU38:BE38"/>
    <mergeCell ref="BG38:BO38"/>
    <mergeCell ref="BQ38:BX38"/>
    <mergeCell ref="S34:AG34"/>
    <mergeCell ref="AI34:AS34"/>
    <mergeCell ref="AU34:BE34"/>
    <mergeCell ref="BG34:BO34"/>
    <mergeCell ref="BQ34:BX34"/>
    <mergeCell ref="S35:AG35"/>
    <mergeCell ref="AI35:AS35"/>
    <mergeCell ref="AU35:BE35"/>
    <mergeCell ref="BG35:BO35"/>
    <mergeCell ref="BQ35:BX35"/>
    <mergeCell ref="BQ32:BX32"/>
    <mergeCell ref="S33:AG33"/>
    <mergeCell ref="AI33:AS33"/>
    <mergeCell ref="AU33:BE33"/>
    <mergeCell ref="BG33:BO33"/>
    <mergeCell ref="BQ33:BX33"/>
    <mergeCell ref="S31:AG31"/>
    <mergeCell ref="AI31:AS31"/>
    <mergeCell ref="AU31:BE31"/>
    <mergeCell ref="BG31:BO31"/>
    <mergeCell ref="BQ31:BX31"/>
    <mergeCell ref="C32:Q38"/>
    <mergeCell ref="S32:AG32"/>
    <mergeCell ref="AI32:AS32"/>
    <mergeCell ref="AU32:BE32"/>
    <mergeCell ref="BG32:BO32"/>
    <mergeCell ref="S28:AG28"/>
    <mergeCell ref="AI28:AS28"/>
    <mergeCell ref="AU28:BE28"/>
    <mergeCell ref="BG28:BO28"/>
    <mergeCell ref="BQ28:BX28"/>
    <mergeCell ref="S30:AG30"/>
    <mergeCell ref="AI30:AS30"/>
    <mergeCell ref="AU30:BE30"/>
    <mergeCell ref="BG30:BO30"/>
    <mergeCell ref="BQ30:BX30"/>
    <mergeCell ref="S26:AG26"/>
    <mergeCell ref="AI26:AS26"/>
    <mergeCell ref="AU26:BE26"/>
    <mergeCell ref="BG26:BO26"/>
    <mergeCell ref="BQ26:BX26"/>
    <mergeCell ref="S27:AG27"/>
    <mergeCell ref="AI27:AS27"/>
    <mergeCell ref="AU27:BE27"/>
    <mergeCell ref="BG27:BO27"/>
    <mergeCell ref="BQ27:BX27"/>
    <mergeCell ref="S24:AG24"/>
    <mergeCell ref="AI24:AS24"/>
    <mergeCell ref="AU24:BE24"/>
    <mergeCell ref="BG24:BO24"/>
    <mergeCell ref="BQ24:BX24"/>
    <mergeCell ref="S25:AG25"/>
    <mergeCell ref="AI25:AS25"/>
    <mergeCell ref="AU25:BE25"/>
    <mergeCell ref="BG25:BO25"/>
    <mergeCell ref="BQ25:BX25"/>
    <mergeCell ref="BQ22:BX22"/>
    <mergeCell ref="S23:AG23"/>
    <mergeCell ref="AI23:AS23"/>
    <mergeCell ref="AU23:BE23"/>
    <mergeCell ref="BG23:BO23"/>
    <mergeCell ref="BQ23:BX23"/>
    <mergeCell ref="C21:Q30"/>
    <mergeCell ref="S21:AG21"/>
    <mergeCell ref="AI21:AS21"/>
    <mergeCell ref="AU21:BE21"/>
    <mergeCell ref="BG21:BO21"/>
    <mergeCell ref="BQ21:BX21"/>
    <mergeCell ref="S22:AG22"/>
    <mergeCell ref="AI22:AS22"/>
    <mergeCell ref="AU22:BE22"/>
    <mergeCell ref="BG22:BO22"/>
    <mergeCell ref="S19:AG19"/>
    <mergeCell ref="AI19:AS19"/>
    <mergeCell ref="AU19:BE19"/>
    <mergeCell ref="BG19:BO19"/>
    <mergeCell ref="BQ19:BX19"/>
    <mergeCell ref="S20:AG20"/>
    <mergeCell ref="AI20:AS20"/>
    <mergeCell ref="AU20:BE20"/>
    <mergeCell ref="BG20:BO20"/>
    <mergeCell ref="BQ20:BX20"/>
    <mergeCell ref="BQ16:BX16"/>
    <mergeCell ref="S17:AG17"/>
    <mergeCell ref="AI17:AS17"/>
    <mergeCell ref="AU17:BE17"/>
    <mergeCell ref="BG17:BO17"/>
    <mergeCell ref="BQ17:BX17"/>
    <mergeCell ref="S15:AG15"/>
    <mergeCell ref="AI15:AS15"/>
    <mergeCell ref="AU15:BE15"/>
    <mergeCell ref="BG15:BO15"/>
    <mergeCell ref="BQ15:BX15"/>
    <mergeCell ref="C16:Q19"/>
    <mergeCell ref="S16:AG16"/>
    <mergeCell ref="AI16:AS16"/>
    <mergeCell ref="AU16:BE16"/>
    <mergeCell ref="BG16:BO16"/>
    <mergeCell ref="CC12:CU14"/>
    <mergeCell ref="S14:AG14"/>
    <mergeCell ref="AI14:AS14"/>
    <mergeCell ref="AU14:BE14"/>
    <mergeCell ref="BG14:BO14"/>
    <mergeCell ref="BQ14:BX14"/>
    <mergeCell ref="S11:AG11"/>
    <mergeCell ref="AI11:AS11"/>
    <mergeCell ref="AU11:BE11"/>
    <mergeCell ref="BG11:BO11"/>
    <mergeCell ref="BQ11:BX11"/>
    <mergeCell ref="S12:AG12"/>
    <mergeCell ref="AI12:AS12"/>
    <mergeCell ref="AU12:BE12"/>
    <mergeCell ref="BG12:BO12"/>
    <mergeCell ref="BQ12:BX12"/>
    <mergeCell ref="CC9:CL9"/>
    <mergeCell ref="CN9:CU9"/>
    <mergeCell ref="S10:AG10"/>
    <mergeCell ref="AI10:AS10"/>
    <mergeCell ref="AU10:BE10"/>
    <mergeCell ref="BG10:BO10"/>
    <mergeCell ref="BQ10:BX10"/>
    <mergeCell ref="CC10:CL10"/>
    <mergeCell ref="CN10:CU10"/>
    <mergeCell ref="BQ8:BX8"/>
    <mergeCell ref="S9:AG9"/>
    <mergeCell ref="AI9:AS9"/>
    <mergeCell ref="AU9:BE9"/>
    <mergeCell ref="BG9:BO9"/>
    <mergeCell ref="BQ9:BX9"/>
    <mergeCell ref="CC6:CU7"/>
    <mergeCell ref="S7:AG7"/>
    <mergeCell ref="AI7:AS7"/>
    <mergeCell ref="AU7:BE7"/>
    <mergeCell ref="BG7:BO7"/>
    <mergeCell ref="BQ7:BX7"/>
    <mergeCell ref="C6:Q14"/>
    <mergeCell ref="S6:AG6"/>
    <mergeCell ref="AI6:AS6"/>
    <mergeCell ref="AU6:BE6"/>
    <mergeCell ref="BG6:BO6"/>
    <mergeCell ref="BQ6:BX6"/>
    <mergeCell ref="S8:AG8"/>
    <mergeCell ref="AI8:AS8"/>
    <mergeCell ref="AU8:BE8"/>
    <mergeCell ref="BG8:BO8"/>
    <mergeCell ref="B2:BX2"/>
    <mergeCell ref="CC2:CU2"/>
    <mergeCell ref="B4:Q4"/>
    <mergeCell ref="S4:AG4"/>
    <mergeCell ref="AI4:AS4"/>
    <mergeCell ref="AU4:BE4"/>
    <mergeCell ref="BG4:BO4"/>
    <mergeCell ref="BQ4:BX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4"/>
  <sheetViews>
    <sheetView zoomScaleSheetLayoutView="100" workbookViewId="0" topLeftCell="A77">
      <selection activeCell="BV80" sqref="BV80:CD80"/>
    </sheetView>
  </sheetViews>
  <sheetFormatPr defaultColWidth="11.00390625" defaultRowHeight="14.25"/>
  <cols>
    <col min="1" max="32" width="1.37890625" style="26" customWidth="1"/>
    <col min="33" max="34" width="2.125" style="26" customWidth="1"/>
    <col min="35" max="61" width="1.37890625" style="26" customWidth="1"/>
    <col min="62" max="63" width="0" style="27" hidden="1" customWidth="1"/>
    <col min="64" max="72" width="1.37890625" style="26" customWidth="1"/>
    <col min="73" max="73" width="2.875" style="26" customWidth="1"/>
    <col min="74" max="83" width="1.37890625" style="26" customWidth="1"/>
    <col min="84" max="91" width="1.37890625" style="28" customWidth="1"/>
    <col min="92" max="130" width="1.37890625" style="29" customWidth="1"/>
    <col min="131" max="171" width="1.37890625" style="30" customWidth="1"/>
    <col min="172" max="16384" width="11.00390625" style="30" customWidth="1"/>
  </cols>
  <sheetData>
    <row r="1" spans="131:174" ht="9.75" customHeight="1"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</row>
    <row r="2" spans="1:148" ht="54.75" customHeight="1">
      <c r="A2" s="31"/>
      <c r="B2" s="601" t="s">
        <v>326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  <c r="AZ2" s="601"/>
      <c r="BA2" s="601"/>
      <c r="BB2" s="601"/>
      <c r="BC2" s="601"/>
      <c r="BD2" s="601"/>
      <c r="BE2" s="601"/>
      <c r="BF2" s="601"/>
      <c r="BG2" s="601"/>
      <c r="BH2" s="601"/>
      <c r="BI2" s="601"/>
      <c r="BJ2" s="601"/>
      <c r="BK2" s="601"/>
      <c r="BL2" s="601"/>
      <c r="BM2" s="601"/>
      <c r="BN2" s="601"/>
      <c r="BO2" s="601"/>
      <c r="BP2" s="601"/>
      <c r="BQ2" s="601"/>
      <c r="BR2" s="601"/>
      <c r="BS2" s="601"/>
      <c r="BT2" s="601"/>
      <c r="BU2" s="601"/>
      <c r="BV2" s="601"/>
      <c r="BW2" s="601"/>
      <c r="BX2" s="601"/>
      <c r="BY2" s="601"/>
      <c r="BZ2" s="601"/>
      <c r="CA2" s="601"/>
      <c r="CB2" s="601"/>
      <c r="CC2" s="601"/>
      <c r="CD2" s="601"/>
      <c r="CE2" s="601"/>
      <c r="CF2" s="601"/>
      <c r="CG2" s="601"/>
      <c r="CH2" s="601"/>
      <c r="CI2" s="601"/>
      <c r="CJ2" s="601"/>
      <c r="CK2" s="601"/>
      <c r="CL2" s="601"/>
      <c r="CM2" s="601"/>
      <c r="CN2" s="601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</row>
    <row r="3" spans="1:174" ht="9.75" customHeight="1">
      <c r="A3" s="3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33"/>
      <c r="BK3" s="33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28"/>
      <c r="DH3" s="28"/>
      <c r="DI3" s="28"/>
      <c r="DJ3" s="28"/>
      <c r="DK3" s="28"/>
      <c r="DL3" s="28"/>
      <c r="DM3" s="28"/>
      <c r="DN3" s="28"/>
      <c r="DO3" s="28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</row>
    <row r="4" spans="1:256" s="35" customFormat="1" ht="19.5" customHeight="1">
      <c r="A4" s="34"/>
      <c r="B4" s="602" t="s">
        <v>327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36"/>
      <c r="Z4" s="602" t="s">
        <v>328</v>
      </c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36"/>
      <c r="BJ4" s="33"/>
      <c r="BK4" s="33"/>
      <c r="BL4" s="602" t="s">
        <v>329</v>
      </c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602"/>
      <c r="BY4" s="602"/>
      <c r="BZ4" s="602"/>
      <c r="CA4" s="602"/>
      <c r="CB4" s="602"/>
      <c r="CC4" s="602"/>
      <c r="CD4" s="602"/>
      <c r="CE4" s="602"/>
      <c r="CF4" s="602"/>
      <c r="CG4" s="602"/>
      <c r="CH4" s="602"/>
      <c r="CI4" s="602"/>
      <c r="CJ4" s="602"/>
      <c r="CK4" s="602"/>
      <c r="CL4" s="602"/>
      <c r="CM4" s="602"/>
      <c r="CN4" s="602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7"/>
      <c r="DK4" s="37"/>
      <c r="DL4" s="37"/>
      <c r="DM4" s="37"/>
      <c r="DN4" s="37"/>
      <c r="DO4" s="37"/>
      <c r="DP4" s="37"/>
      <c r="DQ4" s="37"/>
      <c r="DR4" s="37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177" s="39" customFormat="1" ht="4.5" customHeight="1">
      <c r="A5" s="34"/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36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  <c r="BE5" s="602"/>
      <c r="BF5" s="602"/>
      <c r="BG5" s="602"/>
      <c r="BH5" s="602"/>
      <c r="BI5" s="36"/>
      <c r="BJ5" s="33"/>
      <c r="BK5" s="33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7"/>
      <c r="DK5" s="37"/>
      <c r="DL5" s="37"/>
      <c r="DM5" s="37"/>
      <c r="DN5" s="37"/>
      <c r="DO5" s="37"/>
      <c r="DP5" s="37"/>
      <c r="DQ5" s="37"/>
      <c r="DR5" s="37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</row>
    <row r="6" spans="1:177" s="39" customFormat="1" ht="19.5" customHeight="1">
      <c r="A6" s="34"/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36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36"/>
      <c r="BJ6" s="33"/>
      <c r="BK6" s="33"/>
      <c r="BL6" s="603" t="s">
        <v>330</v>
      </c>
      <c r="BM6" s="603"/>
      <c r="BN6" s="603"/>
      <c r="BO6" s="603"/>
      <c r="BP6" s="603"/>
      <c r="BQ6" s="603"/>
      <c r="BR6" s="603"/>
      <c r="BS6" s="603"/>
      <c r="BT6" s="603"/>
      <c r="BU6" s="24"/>
      <c r="BV6" s="603" t="s">
        <v>331</v>
      </c>
      <c r="BW6" s="603"/>
      <c r="BX6" s="603"/>
      <c r="BY6" s="603"/>
      <c r="BZ6" s="603"/>
      <c r="CA6" s="603"/>
      <c r="CB6" s="603"/>
      <c r="CC6" s="603"/>
      <c r="CD6" s="603"/>
      <c r="CE6" s="24"/>
      <c r="CF6" s="603" t="s">
        <v>332</v>
      </c>
      <c r="CG6" s="603"/>
      <c r="CH6" s="603"/>
      <c r="CI6" s="603"/>
      <c r="CJ6" s="603"/>
      <c r="CK6" s="603"/>
      <c r="CL6" s="603"/>
      <c r="CM6" s="603"/>
      <c r="CN6" s="603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7"/>
      <c r="DK6" s="37"/>
      <c r="DL6" s="37"/>
      <c r="DM6" s="37"/>
      <c r="DN6" s="37"/>
      <c r="DO6" s="37"/>
      <c r="DP6" s="37"/>
      <c r="DQ6" s="37"/>
      <c r="DR6" s="37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</row>
    <row r="7" spans="1:174" ht="19.5" customHeight="1">
      <c r="A7" s="3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33"/>
      <c r="BK7" s="33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28"/>
      <c r="DH7" s="28"/>
      <c r="DI7" s="28"/>
      <c r="DJ7" s="28"/>
      <c r="DK7" s="28"/>
      <c r="DL7" s="28"/>
      <c r="DM7" s="28"/>
      <c r="DN7" s="28"/>
      <c r="DO7" s="28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</row>
    <row r="8" spans="1:174" ht="19.5" customHeight="1">
      <c r="A8" s="32"/>
      <c r="B8" s="40"/>
      <c r="C8" s="608" t="s">
        <v>333</v>
      </c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28"/>
      <c r="DO8" s="28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</row>
    <row r="9" spans="1:156" ht="9.75" customHeight="1">
      <c r="A9" s="3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33"/>
      <c r="BK9" s="33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32"/>
      <c r="CH9" s="32"/>
      <c r="CI9" s="32"/>
      <c r="CJ9" s="32"/>
      <c r="CK9" s="32"/>
      <c r="CL9" s="32"/>
      <c r="CM9" s="32"/>
      <c r="CN9" s="32"/>
      <c r="CO9" s="32"/>
      <c r="CP9" s="28"/>
      <c r="CQ9" s="28"/>
      <c r="CR9" s="28"/>
      <c r="CS9" s="28"/>
      <c r="CT9" s="28"/>
      <c r="CU9" s="28"/>
      <c r="CV9" s="28"/>
      <c r="CW9" s="28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</row>
    <row r="10" spans="3:151" ht="24.75" customHeight="1">
      <c r="C10" s="609" t="s">
        <v>334</v>
      </c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Z10" s="610">
        <v>1.1</v>
      </c>
      <c r="AA10" s="610"/>
      <c r="AB10" s="610"/>
      <c r="AC10" s="610"/>
      <c r="AD10" s="610"/>
      <c r="AE10" s="610"/>
      <c r="AF10" s="610"/>
      <c r="AG10" s="604" t="s">
        <v>335</v>
      </c>
      <c r="AH10" s="604"/>
      <c r="AI10" s="609" t="s">
        <v>336</v>
      </c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24"/>
      <c r="BJ10" s="42">
        <f>Cadastro!CN10*Z10</f>
        <v>0</v>
      </c>
      <c r="BK10" s="43">
        <f>ROUND(BJ10,0)</f>
        <v>0</v>
      </c>
      <c r="BL10" s="606">
        <f>BK10</f>
        <v>0</v>
      </c>
      <c r="BM10" s="606"/>
      <c r="BN10" s="606"/>
      <c r="BO10" s="606"/>
      <c r="BP10" s="606"/>
      <c r="BQ10" s="606"/>
      <c r="BR10" s="606"/>
      <c r="BS10" s="606"/>
      <c r="BT10" s="606"/>
      <c r="BU10" s="45"/>
      <c r="BV10" s="598">
        <v>19</v>
      </c>
      <c r="BW10" s="598"/>
      <c r="BX10" s="598"/>
      <c r="BY10" s="598"/>
      <c r="BZ10" s="598"/>
      <c r="CA10" s="598"/>
      <c r="CB10" s="598"/>
      <c r="CC10" s="598"/>
      <c r="CD10" s="598"/>
      <c r="CE10" s="46"/>
      <c r="CF10" s="599" t="e">
        <f>BV10/BL10</f>
        <v>#DIV/0!</v>
      </c>
      <c r="CG10" s="599"/>
      <c r="CH10" s="599"/>
      <c r="CI10" s="599"/>
      <c r="CJ10" s="599"/>
      <c r="CK10" s="599"/>
      <c r="CL10" s="599"/>
      <c r="CM10" s="600" t="s">
        <v>337</v>
      </c>
      <c r="CN10" s="600"/>
      <c r="CO10" s="46"/>
      <c r="CP10" s="47"/>
      <c r="CQ10" s="47"/>
      <c r="CR10" s="48"/>
      <c r="CS10" s="49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</row>
    <row r="11" spans="3:140" ht="24.75" customHeight="1">
      <c r="C11" s="619" t="s">
        <v>338</v>
      </c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Z11" s="620">
        <v>0.85</v>
      </c>
      <c r="AA11" s="620"/>
      <c r="AB11" s="620"/>
      <c r="AC11" s="620"/>
      <c r="AD11" s="620"/>
      <c r="AE11" s="620"/>
      <c r="AF11" s="620"/>
      <c r="AG11" s="604" t="s">
        <v>335</v>
      </c>
      <c r="AH11" s="604"/>
      <c r="AI11" s="605" t="s">
        <v>339</v>
      </c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24"/>
      <c r="BJ11" s="51">
        <f>BJ10*Z11</f>
        <v>0</v>
      </c>
      <c r="BK11" s="51">
        <f>ROUND(BJ11,0)</f>
        <v>0</v>
      </c>
      <c r="BL11" s="606">
        <f>BK11</f>
        <v>0</v>
      </c>
      <c r="BM11" s="606"/>
      <c r="BN11" s="606"/>
      <c r="BO11" s="606"/>
      <c r="BP11" s="606"/>
      <c r="BQ11" s="606"/>
      <c r="BR11" s="606"/>
      <c r="BS11" s="606"/>
      <c r="BT11" s="606"/>
      <c r="BU11" s="45"/>
      <c r="BV11" s="607">
        <v>15</v>
      </c>
      <c r="BW11" s="607"/>
      <c r="BX11" s="607"/>
      <c r="BY11" s="607"/>
      <c r="BZ11" s="607"/>
      <c r="CA11" s="607"/>
      <c r="CB11" s="607"/>
      <c r="CC11" s="607"/>
      <c r="CD11" s="607"/>
      <c r="CE11" s="46"/>
      <c r="CF11" s="611" t="e">
        <f>BV11/BL11</f>
        <v>#DIV/0!</v>
      </c>
      <c r="CG11" s="611"/>
      <c r="CH11" s="611"/>
      <c r="CI11" s="611"/>
      <c r="CJ11" s="611"/>
      <c r="CK11" s="611"/>
      <c r="CL11" s="611"/>
      <c r="CM11" s="611"/>
      <c r="CN11" s="611"/>
      <c r="CO11" s="52"/>
      <c r="CP11" s="26"/>
      <c r="CQ11" s="26"/>
      <c r="CR11" s="26"/>
      <c r="CS11" s="26"/>
      <c r="CT11" s="26"/>
      <c r="CU11" s="26"/>
      <c r="CV11" s="26"/>
      <c r="CW11" s="26"/>
      <c r="CX11" s="26"/>
      <c r="CY11" s="32"/>
      <c r="CZ11" s="32"/>
      <c r="DA11" s="32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EA11" s="29"/>
      <c r="EB11" s="29"/>
      <c r="EC11" s="29"/>
      <c r="ED11" s="29"/>
      <c r="EE11" s="29"/>
      <c r="EF11" s="29"/>
      <c r="EG11" s="29"/>
      <c r="EH11" s="29"/>
      <c r="EI11" s="29"/>
      <c r="EJ11" s="29"/>
    </row>
    <row r="12" spans="3:139" ht="24.75" customHeight="1">
      <c r="C12" s="612" t="s">
        <v>340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Z12" s="613">
        <v>0.15</v>
      </c>
      <c r="AA12" s="613"/>
      <c r="AB12" s="613"/>
      <c r="AC12" s="613"/>
      <c r="AD12" s="613"/>
      <c r="AE12" s="613"/>
      <c r="AF12" s="613"/>
      <c r="AG12" s="614" t="s">
        <v>335</v>
      </c>
      <c r="AH12" s="614"/>
      <c r="AI12" s="615" t="s">
        <v>339</v>
      </c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24"/>
      <c r="BJ12" s="51">
        <f>BJ10*Z12</f>
        <v>0</v>
      </c>
      <c r="BK12" s="51">
        <f>ROUND(BJ12,0)</f>
        <v>0</v>
      </c>
      <c r="BL12" s="616">
        <f>BK12</f>
        <v>0</v>
      </c>
      <c r="BM12" s="616"/>
      <c r="BN12" s="616"/>
      <c r="BO12" s="616"/>
      <c r="BP12" s="616"/>
      <c r="BQ12" s="616"/>
      <c r="BR12" s="616"/>
      <c r="BS12" s="616"/>
      <c r="BT12" s="616"/>
      <c r="BU12" s="45"/>
      <c r="BV12" s="617">
        <v>4</v>
      </c>
      <c r="BW12" s="617"/>
      <c r="BX12" s="617"/>
      <c r="BY12" s="617"/>
      <c r="BZ12" s="617"/>
      <c r="CA12" s="617"/>
      <c r="CB12" s="617"/>
      <c r="CC12" s="617"/>
      <c r="CD12" s="617"/>
      <c r="CE12" s="46"/>
      <c r="CF12" s="618" t="e">
        <f>BV12/BL12</f>
        <v>#DIV/0!</v>
      </c>
      <c r="CG12" s="618"/>
      <c r="CH12" s="618"/>
      <c r="CI12" s="618"/>
      <c r="CJ12" s="618"/>
      <c r="CK12" s="618"/>
      <c r="CL12" s="618"/>
      <c r="CM12" s="618"/>
      <c r="CN12" s="618"/>
      <c r="CO12" s="52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EA12" s="29"/>
      <c r="EB12" s="29"/>
      <c r="EC12" s="29"/>
      <c r="ED12" s="29"/>
      <c r="EE12" s="29"/>
      <c r="EF12" s="29"/>
      <c r="EG12" s="29"/>
      <c r="EH12" s="29"/>
      <c r="EI12" s="29"/>
    </row>
    <row r="13" spans="3:194" ht="4.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26"/>
      <c r="BK13" s="26"/>
      <c r="BT13" s="55"/>
      <c r="BU13" s="55"/>
      <c r="CF13" s="26"/>
      <c r="CG13" s="26"/>
      <c r="CH13" s="26"/>
      <c r="CI13" s="26"/>
      <c r="CJ13" s="26"/>
      <c r="CK13" s="26"/>
      <c r="CL13" s="26"/>
      <c r="CM13" s="26"/>
      <c r="CN13" s="56"/>
      <c r="CO13" s="24"/>
      <c r="CP13" s="56"/>
      <c r="CQ13" s="56"/>
      <c r="CR13" s="56"/>
      <c r="CS13" s="56"/>
      <c r="CT13" s="56"/>
      <c r="CU13" s="48"/>
      <c r="CV13" s="48"/>
      <c r="CW13" s="56"/>
      <c r="CX13" s="56"/>
      <c r="CY13" s="24"/>
      <c r="CZ13" s="24"/>
      <c r="DA13" s="56"/>
      <c r="DB13" s="56"/>
      <c r="DC13" s="56"/>
      <c r="DD13" s="56"/>
      <c r="DE13" s="56"/>
      <c r="DF13" s="48"/>
      <c r="DG13" s="48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26"/>
      <c r="EA13" s="26"/>
      <c r="EB13" s="56"/>
      <c r="EC13" s="56"/>
      <c r="ED13" s="56"/>
      <c r="EE13" s="56"/>
      <c r="EF13" s="56"/>
      <c r="EG13" s="56"/>
      <c r="EH13" s="56"/>
      <c r="EI13" s="56"/>
      <c r="EJ13" s="57"/>
      <c r="EK13" s="57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</row>
    <row r="14" spans="3:194" ht="19.5" customHeight="1">
      <c r="C14" s="58" t="s">
        <v>341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26"/>
      <c r="BK14" s="26"/>
      <c r="BT14" s="55"/>
      <c r="BU14" s="55"/>
      <c r="CF14" s="26"/>
      <c r="CG14" s="26"/>
      <c r="CH14" s="26"/>
      <c r="CI14" s="26"/>
      <c r="CJ14" s="26"/>
      <c r="CK14" s="26"/>
      <c r="CL14" s="26"/>
      <c r="CM14" s="26"/>
      <c r="CN14" s="56"/>
      <c r="CO14" s="24"/>
      <c r="CP14" s="56"/>
      <c r="CQ14" s="56"/>
      <c r="CR14" s="56"/>
      <c r="CS14" s="56"/>
      <c r="CT14" s="56"/>
      <c r="CU14" s="48"/>
      <c r="CV14" s="48"/>
      <c r="CW14" s="56"/>
      <c r="CX14" s="56"/>
      <c r="CY14" s="24"/>
      <c r="CZ14" s="24"/>
      <c r="DA14" s="56"/>
      <c r="DB14" s="56"/>
      <c r="DC14" s="56"/>
      <c r="DD14" s="56"/>
      <c r="DE14" s="56"/>
      <c r="DF14" s="48"/>
      <c r="DG14" s="48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26"/>
      <c r="EA14" s="26"/>
      <c r="EB14" s="56"/>
      <c r="EC14" s="56"/>
      <c r="ED14" s="56"/>
      <c r="EE14" s="56"/>
      <c r="EF14" s="56"/>
      <c r="EG14" s="56"/>
      <c r="EH14" s="56"/>
      <c r="EI14" s="56"/>
      <c r="EJ14" s="57"/>
      <c r="EK14" s="57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</row>
    <row r="15" spans="3:194" ht="19.5" customHeight="1">
      <c r="C15" s="58" t="s">
        <v>342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26"/>
      <c r="BK15" s="26"/>
      <c r="BT15" s="55"/>
      <c r="BU15" s="55"/>
      <c r="CF15" s="26"/>
      <c r="CG15" s="26"/>
      <c r="CH15" s="26"/>
      <c r="CI15" s="26"/>
      <c r="CJ15" s="26"/>
      <c r="CK15" s="26"/>
      <c r="CL15" s="26"/>
      <c r="CM15" s="26"/>
      <c r="CN15" s="56"/>
      <c r="CO15" s="24"/>
      <c r="CP15" s="56"/>
      <c r="CQ15" s="56"/>
      <c r="CR15" s="56"/>
      <c r="CS15" s="56"/>
      <c r="CT15" s="56"/>
      <c r="CU15" s="48"/>
      <c r="CV15" s="48"/>
      <c r="CW15" s="56"/>
      <c r="CX15" s="56"/>
      <c r="CY15" s="24"/>
      <c r="CZ15" s="24"/>
      <c r="DA15" s="56"/>
      <c r="DB15" s="56"/>
      <c r="DC15" s="56"/>
      <c r="DD15" s="56"/>
      <c r="DE15" s="56"/>
      <c r="DF15" s="48"/>
      <c r="DG15" s="48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26"/>
      <c r="EA15" s="26"/>
      <c r="EB15" s="56"/>
      <c r="EC15" s="56"/>
      <c r="ED15" s="56"/>
      <c r="EE15" s="56"/>
      <c r="EF15" s="56"/>
      <c r="EG15" s="56"/>
      <c r="EH15" s="56"/>
      <c r="EI15" s="56"/>
      <c r="EJ15" s="57"/>
      <c r="EK15" s="57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</row>
    <row r="16" spans="3:194" ht="19.5" customHeight="1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26"/>
      <c r="BK16" s="26"/>
      <c r="BT16" s="55"/>
      <c r="BU16" s="55"/>
      <c r="CF16" s="26"/>
      <c r="CG16" s="26"/>
      <c r="CH16" s="26"/>
      <c r="CI16" s="26"/>
      <c r="CJ16" s="26"/>
      <c r="CK16" s="26"/>
      <c r="CL16" s="26"/>
      <c r="CM16" s="26"/>
      <c r="CN16" s="56"/>
      <c r="CO16" s="24"/>
      <c r="CP16" s="56"/>
      <c r="CQ16" s="56"/>
      <c r="CR16" s="56"/>
      <c r="CS16" s="56"/>
      <c r="CT16" s="56"/>
      <c r="CU16" s="48"/>
      <c r="CV16" s="48"/>
      <c r="CW16" s="56"/>
      <c r="CX16" s="56"/>
      <c r="CY16" s="24"/>
      <c r="CZ16" s="24"/>
      <c r="DA16" s="56"/>
      <c r="DB16" s="56"/>
      <c r="DC16" s="56"/>
      <c r="DD16" s="56"/>
      <c r="DE16" s="56"/>
      <c r="DF16" s="48"/>
      <c r="DG16" s="48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26"/>
      <c r="EA16" s="26"/>
      <c r="EB16" s="56"/>
      <c r="EC16" s="56"/>
      <c r="ED16" s="56"/>
      <c r="EE16" s="56"/>
      <c r="EF16" s="56"/>
      <c r="EG16" s="56"/>
      <c r="EH16" s="56"/>
      <c r="EI16" s="56"/>
      <c r="EJ16" s="57"/>
      <c r="EK16" s="57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</row>
    <row r="17" spans="1:256" s="59" customFormat="1" ht="15" customHeight="1">
      <c r="A17" s="26"/>
      <c r="BT17" s="60"/>
      <c r="BU17" s="60"/>
      <c r="CN17" s="61"/>
      <c r="CO17" s="24"/>
      <c r="CP17" s="56"/>
      <c r="CQ17" s="56"/>
      <c r="CR17" s="56"/>
      <c r="CS17" s="56"/>
      <c r="CT17" s="56"/>
      <c r="CU17" s="48"/>
      <c r="CV17" s="48"/>
      <c r="CW17" s="56"/>
      <c r="CX17" s="56"/>
      <c r="CY17" s="24"/>
      <c r="CZ17" s="24"/>
      <c r="DA17" s="56"/>
      <c r="DB17" s="56"/>
      <c r="DC17" s="56"/>
      <c r="DD17" s="56"/>
      <c r="DE17" s="56"/>
      <c r="DF17" s="48"/>
      <c r="DG17" s="48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26"/>
      <c r="EA17" s="26"/>
      <c r="EB17" s="56"/>
      <c r="EC17" s="56"/>
      <c r="ED17" s="56"/>
      <c r="EE17" s="56"/>
      <c r="EF17" s="56"/>
      <c r="EG17" s="56"/>
      <c r="EH17" s="56"/>
      <c r="EI17" s="56"/>
      <c r="EJ17" s="57"/>
      <c r="EK17" s="57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174" ht="19.5" customHeight="1">
      <c r="A18" s="32"/>
      <c r="B18" s="40"/>
      <c r="C18" s="608" t="s">
        <v>343</v>
      </c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8"/>
      <c r="AP18" s="608"/>
      <c r="AQ18" s="608"/>
      <c r="AR18" s="608"/>
      <c r="AS18" s="608"/>
      <c r="AT18" s="608"/>
      <c r="AU18" s="608"/>
      <c r="AV18" s="608"/>
      <c r="AW18" s="608"/>
      <c r="AX18" s="608"/>
      <c r="AY18" s="608"/>
      <c r="AZ18" s="608"/>
      <c r="BA18" s="608"/>
      <c r="BB18" s="608"/>
      <c r="BC18" s="608"/>
      <c r="BD18" s="608"/>
      <c r="BE18" s="608"/>
      <c r="BF18" s="608"/>
      <c r="BG18" s="608"/>
      <c r="BH18" s="608"/>
      <c r="BI18" s="608"/>
      <c r="BJ18" s="608"/>
      <c r="BK18" s="608"/>
      <c r="BL18" s="608"/>
      <c r="BM18" s="608"/>
      <c r="BN18" s="608"/>
      <c r="BO18" s="608"/>
      <c r="BP18" s="608"/>
      <c r="BQ18" s="608"/>
      <c r="BR18" s="608"/>
      <c r="BS18" s="608"/>
      <c r="BT18" s="608"/>
      <c r="BU18" s="608"/>
      <c r="BV18" s="608"/>
      <c r="BW18" s="608"/>
      <c r="BX18" s="608"/>
      <c r="BY18" s="608"/>
      <c r="BZ18" s="608"/>
      <c r="CA18" s="608"/>
      <c r="CB18" s="608"/>
      <c r="CC18" s="608"/>
      <c r="CD18" s="608"/>
      <c r="CE18" s="608"/>
      <c r="CF18" s="608"/>
      <c r="CG18" s="608"/>
      <c r="CH18" s="608"/>
      <c r="CI18" s="608"/>
      <c r="CJ18" s="608"/>
      <c r="CK18" s="608"/>
      <c r="CL18" s="608"/>
      <c r="CM18" s="608"/>
      <c r="CN18" s="608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26"/>
      <c r="DF18" s="40"/>
      <c r="DG18" s="40"/>
      <c r="DH18" s="40"/>
      <c r="DI18" s="40"/>
      <c r="DJ18" s="40"/>
      <c r="DK18" s="40"/>
      <c r="DL18" s="40"/>
      <c r="DM18" s="40"/>
      <c r="DN18" s="28"/>
      <c r="DO18" s="28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</row>
    <row r="19" spans="1:174" ht="9.75" customHeight="1">
      <c r="A19" s="3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33"/>
      <c r="BK19" s="33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28"/>
      <c r="DH19" s="28"/>
      <c r="DI19" s="28"/>
      <c r="DJ19" s="28"/>
      <c r="DK19" s="28"/>
      <c r="DL19" s="28"/>
      <c r="DM19" s="28"/>
      <c r="DN19" s="28"/>
      <c r="DO19" s="28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</row>
    <row r="20" spans="1:174" ht="19.5" customHeight="1">
      <c r="A20" s="32"/>
      <c r="B20" s="40"/>
      <c r="C20" s="621" t="s">
        <v>344</v>
      </c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  <c r="BG20" s="621"/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21"/>
      <c r="CG20" s="621"/>
      <c r="CH20" s="621"/>
      <c r="CI20" s="621"/>
      <c r="CJ20" s="621"/>
      <c r="CK20" s="621"/>
      <c r="CL20" s="621"/>
      <c r="CM20" s="621"/>
      <c r="CN20" s="621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28"/>
      <c r="DO20" s="28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</row>
    <row r="21" spans="1:174" ht="9.75" customHeight="1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33"/>
      <c r="BK21" s="33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28"/>
      <c r="DH21" s="28"/>
      <c r="DI21" s="28"/>
      <c r="DJ21" s="28"/>
      <c r="DK21" s="28"/>
      <c r="DL21" s="28"/>
      <c r="DM21" s="28"/>
      <c r="DN21" s="28"/>
      <c r="DO21" s="28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</row>
    <row r="22" spans="3:158" ht="24.75" customHeight="1">
      <c r="C22" s="619" t="s">
        <v>345</v>
      </c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Z22" s="610">
        <v>1.1</v>
      </c>
      <c r="AA22" s="610"/>
      <c r="AB22" s="610"/>
      <c r="AC22" s="610"/>
      <c r="AD22" s="610"/>
      <c r="AE22" s="610"/>
      <c r="AF22" s="610"/>
      <c r="AG22" s="604" t="s">
        <v>346</v>
      </c>
      <c r="AH22" s="604"/>
      <c r="AI22" s="609" t="s">
        <v>336</v>
      </c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  <c r="BG22" s="609"/>
      <c r="BH22" s="609"/>
      <c r="BI22" s="24"/>
      <c r="BJ22" s="62">
        <f>Cadastro!CN10*'Pop.Alvo'!Z22</f>
        <v>0</v>
      </c>
      <c r="BK22" s="63">
        <f>ROUND(BJ22,0)</f>
        <v>0</v>
      </c>
      <c r="BL22" s="606">
        <f>BK22</f>
        <v>0</v>
      </c>
      <c r="BM22" s="606"/>
      <c r="BN22" s="606"/>
      <c r="BO22" s="606"/>
      <c r="BP22" s="606"/>
      <c r="BQ22" s="606"/>
      <c r="BR22" s="606"/>
      <c r="BS22" s="606"/>
      <c r="BT22" s="606"/>
      <c r="BU22" s="45"/>
      <c r="BV22" s="598">
        <v>27</v>
      </c>
      <c r="BW22" s="598"/>
      <c r="BX22" s="598"/>
      <c r="BY22" s="598"/>
      <c r="BZ22" s="598"/>
      <c r="CA22" s="598"/>
      <c r="CB22" s="598"/>
      <c r="CC22" s="598"/>
      <c r="CD22" s="598"/>
      <c r="CE22" s="24"/>
      <c r="CF22" s="611" t="e">
        <f>BV22/BL22</f>
        <v>#DIV/0!</v>
      </c>
      <c r="CG22" s="611"/>
      <c r="CH22" s="611"/>
      <c r="CI22" s="611"/>
      <c r="CJ22" s="611"/>
      <c r="CK22" s="611"/>
      <c r="CL22" s="611"/>
      <c r="CM22" s="611"/>
      <c r="CN22" s="611"/>
      <c r="CO22" s="52"/>
      <c r="CP22" s="52"/>
      <c r="CQ22" s="47"/>
      <c r="CR22" s="47"/>
      <c r="CS22" s="47"/>
      <c r="CT22" s="47"/>
      <c r="CU22" s="47"/>
      <c r="CV22" s="47"/>
      <c r="CW22" s="47"/>
      <c r="CX22" s="47"/>
      <c r="CY22" s="48"/>
      <c r="CZ22" s="49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</row>
    <row r="23" spans="3:158" ht="24.75" customHeight="1">
      <c r="C23" s="622" t="s">
        <v>347</v>
      </c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Z23" s="620">
        <v>0.85</v>
      </c>
      <c r="AA23" s="620"/>
      <c r="AB23" s="620"/>
      <c r="AC23" s="620"/>
      <c r="AD23" s="620"/>
      <c r="AE23" s="620"/>
      <c r="AF23" s="620"/>
      <c r="AG23" s="604" t="s">
        <v>348</v>
      </c>
      <c r="AH23" s="604"/>
      <c r="AI23" s="605" t="s">
        <v>349</v>
      </c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605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  <c r="BI23" s="24"/>
      <c r="BJ23" s="62">
        <f>BJ22*Z23</f>
        <v>0</v>
      </c>
      <c r="BK23" s="63">
        <f>ROUND(BJ23,0)</f>
        <v>0</v>
      </c>
      <c r="BL23" s="623">
        <f>BK23</f>
        <v>0</v>
      </c>
      <c r="BM23" s="623"/>
      <c r="BN23" s="623"/>
      <c r="BO23" s="623"/>
      <c r="BP23" s="623"/>
      <c r="BQ23" s="623"/>
      <c r="BR23" s="623"/>
      <c r="BS23" s="623"/>
      <c r="BT23" s="623"/>
      <c r="BU23" s="45"/>
      <c r="BV23" s="607">
        <v>23</v>
      </c>
      <c r="BW23" s="607"/>
      <c r="BX23" s="607"/>
      <c r="BY23" s="607"/>
      <c r="BZ23" s="607"/>
      <c r="CA23" s="607"/>
      <c r="CB23" s="607"/>
      <c r="CC23" s="607"/>
      <c r="CD23" s="607"/>
      <c r="CE23" s="24"/>
      <c r="CF23" s="624" t="e">
        <f>BV23/BL23</f>
        <v>#DIV/0!</v>
      </c>
      <c r="CG23" s="624"/>
      <c r="CH23" s="624"/>
      <c r="CI23" s="624"/>
      <c r="CJ23" s="624"/>
      <c r="CK23" s="624"/>
      <c r="CL23" s="624"/>
      <c r="CM23" s="624"/>
      <c r="CN23" s="624"/>
      <c r="CO23" s="52"/>
      <c r="CP23" s="52"/>
      <c r="CQ23" s="47"/>
      <c r="CR23" s="47"/>
      <c r="CS23" s="47"/>
      <c r="CT23" s="47"/>
      <c r="CU23" s="47"/>
      <c r="CV23" s="47"/>
      <c r="CW23" s="47"/>
      <c r="CX23" s="47"/>
      <c r="CY23" s="48"/>
      <c r="CZ23" s="49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</row>
    <row r="24" spans="3:157" ht="24.75" customHeight="1">
      <c r="C24" s="612" t="s">
        <v>340</v>
      </c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Z24" s="613">
        <v>0.15</v>
      </c>
      <c r="AA24" s="613"/>
      <c r="AB24" s="613"/>
      <c r="AC24" s="613"/>
      <c r="AD24" s="613"/>
      <c r="AE24" s="613"/>
      <c r="AF24" s="613"/>
      <c r="AG24" s="614" t="s">
        <v>350</v>
      </c>
      <c r="AH24" s="614"/>
      <c r="AI24" s="615" t="s">
        <v>349</v>
      </c>
      <c r="AJ24" s="615"/>
      <c r="AK24" s="615"/>
      <c r="AL24" s="615"/>
      <c r="AM24" s="615"/>
      <c r="AN24" s="615"/>
      <c r="AO24" s="615"/>
      <c r="AP24" s="615"/>
      <c r="AQ24" s="615"/>
      <c r="AR24" s="615"/>
      <c r="AS24" s="615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5"/>
      <c r="BF24" s="615"/>
      <c r="BG24" s="615"/>
      <c r="BH24" s="615"/>
      <c r="BI24" s="24"/>
      <c r="BJ24" s="62">
        <f>BJ22*Z24</f>
        <v>0</v>
      </c>
      <c r="BK24" s="63">
        <f>ROUND(BJ24,0)</f>
        <v>0</v>
      </c>
      <c r="BL24" s="616">
        <f>BK24</f>
        <v>0</v>
      </c>
      <c r="BM24" s="616"/>
      <c r="BN24" s="616"/>
      <c r="BO24" s="616"/>
      <c r="BP24" s="616"/>
      <c r="BQ24" s="616"/>
      <c r="BR24" s="616"/>
      <c r="BS24" s="616"/>
      <c r="BT24" s="616"/>
      <c r="BU24" s="45"/>
      <c r="BV24" s="617">
        <v>4</v>
      </c>
      <c r="BW24" s="617"/>
      <c r="BX24" s="617"/>
      <c r="BY24" s="617"/>
      <c r="BZ24" s="617"/>
      <c r="CA24" s="617"/>
      <c r="CB24" s="617"/>
      <c r="CC24" s="617"/>
      <c r="CD24" s="617"/>
      <c r="CE24" s="24"/>
      <c r="CF24" s="618" t="e">
        <f>BV24/BL24</f>
        <v>#DIV/0!</v>
      </c>
      <c r="CG24" s="618"/>
      <c r="CH24" s="618"/>
      <c r="CI24" s="618"/>
      <c r="CJ24" s="618"/>
      <c r="CK24" s="618"/>
      <c r="CL24" s="618"/>
      <c r="CM24" s="618"/>
      <c r="CN24" s="618"/>
      <c r="CO24" s="52"/>
      <c r="CP24" s="52"/>
      <c r="CQ24" s="47"/>
      <c r="CR24" s="47"/>
      <c r="CS24" s="47"/>
      <c r="CT24" s="47"/>
      <c r="CU24" s="47"/>
      <c r="CV24" s="47"/>
      <c r="CW24" s="47"/>
      <c r="CX24" s="47"/>
      <c r="CY24" s="48"/>
      <c r="CZ24" s="49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</row>
    <row r="25" spans="3:173" ht="19.5" customHeigh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CD25" s="56"/>
      <c r="CE25" s="24"/>
      <c r="CF25" s="56"/>
      <c r="CG25" s="56"/>
      <c r="CH25" s="56"/>
      <c r="CI25" s="56"/>
      <c r="CJ25" s="56"/>
      <c r="CK25" s="48"/>
      <c r="CL25" s="48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26"/>
      <c r="DF25" s="26"/>
      <c r="DG25" s="56"/>
      <c r="DH25" s="56"/>
      <c r="DI25" s="56"/>
      <c r="DJ25" s="56"/>
      <c r="DK25" s="56"/>
      <c r="DL25" s="56"/>
      <c r="DM25" s="56"/>
      <c r="DN25" s="56"/>
      <c r="DO25" s="57"/>
      <c r="DP25" s="57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</row>
    <row r="26" spans="1:174" ht="19.5" customHeight="1">
      <c r="A26" s="32"/>
      <c r="B26" s="40"/>
      <c r="C26" s="621" t="s">
        <v>351</v>
      </c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1"/>
      <c r="BB26" s="621"/>
      <c r="BC26" s="621"/>
      <c r="BD26" s="621"/>
      <c r="BE26" s="621"/>
      <c r="BF26" s="621"/>
      <c r="BG26" s="621"/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21"/>
      <c r="CK26" s="621"/>
      <c r="CL26" s="621"/>
      <c r="CM26" s="621"/>
      <c r="CN26" s="621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28"/>
      <c r="DO26" s="28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</row>
    <row r="27" spans="1:174" ht="9.75" customHeight="1">
      <c r="A27" s="3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33"/>
      <c r="BK27" s="33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28"/>
      <c r="DH27" s="28"/>
      <c r="DI27" s="28"/>
      <c r="DJ27" s="28"/>
      <c r="DK27" s="28"/>
      <c r="DL27" s="28"/>
      <c r="DM27" s="28"/>
      <c r="DN27" s="28"/>
      <c r="DO27" s="28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</row>
    <row r="28" spans="3:158" ht="24.75" customHeight="1">
      <c r="C28" s="619" t="s">
        <v>345</v>
      </c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Z28" s="620">
        <v>1</v>
      </c>
      <c r="AA28" s="620"/>
      <c r="AB28" s="620"/>
      <c r="AC28" s="620"/>
      <c r="AD28" s="620"/>
      <c r="AE28" s="620"/>
      <c r="AF28" s="620"/>
      <c r="AG28" s="604"/>
      <c r="AH28" s="604"/>
      <c r="AI28" s="609" t="s">
        <v>352</v>
      </c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09"/>
      <c r="BG28" s="609"/>
      <c r="BH28" s="609"/>
      <c r="BI28" s="24"/>
      <c r="BJ28" s="62">
        <f>Cadastro!BG8+Cadastro!BG9</f>
        <v>0</v>
      </c>
      <c r="BK28" s="63">
        <f>ROUND(BJ28,0)</f>
        <v>0</v>
      </c>
      <c r="BL28" s="606">
        <f>BK28</f>
        <v>0</v>
      </c>
      <c r="BM28" s="606"/>
      <c r="BN28" s="606"/>
      <c r="BO28" s="606"/>
      <c r="BP28" s="606"/>
      <c r="BQ28" s="606"/>
      <c r="BR28" s="606"/>
      <c r="BS28" s="606"/>
      <c r="BT28" s="606"/>
      <c r="BU28" s="45"/>
      <c r="BV28" s="598">
        <v>72</v>
      </c>
      <c r="BW28" s="598"/>
      <c r="BX28" s="598"/>
      <c r="BY28" s="598"/>
      <c r="BZ28" s="598"/>
      <c r="CA28" s="598"/>
      <c r="CB28" s="598"/>
      <c r="CC28" s="598"/>
      <c r="CD28" s="598"/>
      <c r="CE28" s="24"/>
      <c r="CF28" s="611" t="e">
        <f>BV28/BL28</f>
        <v>#DIV/0!</v>
      </c>
      <c r="CG28" s="611"/>
      <c r="CH28" s="611"/>
      <c r="CI28" s="611"/>
      <c r="CJ28" s="611"/>
      <c r="CK28" s="611"/>
      <c r="CL28" s="611"/>
      <c r="CM28" s="611"/>
      <c r="CN28" s="611"/>
      <c r="CO28" s="52"/>
      <c r="CP28" s="52"/>
      <c r="CQ28" s="47"/>
      <c r="CR28" s="47"/>
      <c r="CS28" s="47"/>
      <c r="CT28" s="47"/>
      <c r="CU28" s="47"/>
      <c r="CV28" s="47"/>
      <c r="CW28" s="47"/>
      <c r="CX28" s="47"/>
      <c r="CY28" s="48"/>
      <c r="CZ28" s="49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</row>
    <row r="29" spans="3:158" ht="24.75" customHeight="1">
      <c r="C29" s="622" t="s">
        <v>347</v>
      </c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Z29" s="625">
        <v>0.85</v>
      </c>
      <c r="AA29" s="625"/>
      <c r="AB29" s="625"/>
      <c r="AC29" s="625"/>
      <c r="AD29" s="625"/>
      <c r="AE29" s="625"/>
      <c r="AF29" s="625"/>
      <c r="AG29" s="604" t="s">
        <v>348</v>
      </c>
      <c r="AH29" s="604"/>
      <c r="AI29" s="605" t="s">
        <v>352</v>
      </c>
      <c r="AJ29" s="605"/>
      <c r="AK29" s="605"/>
      <c r="AL29" s="605"/>
      <c r="AM29" s="605"/>
      <c r="AN29" s="605"/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5"/>
      <c r="BC29" s="605"/>
      <c r="BD29" s="605"/>
      <c r="BE29" s="605"/>
      <c r="BF29" s="605"/>
      <c r="BG29" s="605"/>
      <c r="BH29" s="605"/>
      <c r="BI29" s="24"/>
      <c r="BJ29" s="62">
        <f>BJ28*Z29</f>
        <v>0</v>
      </c>
      <c r="BK29" s="63">
        <f>ROUND(BJ29,0)</f>
        <v>0</v>
      </c>
      <c r="BL29" s="623">
        <f>BK29</f>
        <v>0</v>
      </c>
      <c r="BM29" s="623"/>
      <c r="BN29" s="623"/>
      <c r="BO29" s="623"/>
      <c r="BP29" s="623"/>
      <c r="BQ29" s="623"/>
      <c r="BR29" s="623"/>
      <c r="BS29" s="623"/>
      <c r="BT29" s="623"/>
      <c r="BU29" s="45"/>
      <c r="BV29" s="607">
        <v>62</v>
      </c>
      <c r="BW29" s="607"/>
      <c r="BX29" s="607"/>
      <c r="BY29" s="607"/>
      <c r="BZ29" s="607"/>
      <c r="CA29" s="607"/>
      <c r="CB29" s="607"/>
      <c r="CC29" s="607"/>
      <c r="CD29" s="607"/>
      <c r="CE29" s="24"/>
      <c r="CF29" s="624" t="e">
        <f>BV29/BL29</f>
        <v>#DIV/0!</v>
      </c>
      <c r="CG29" s="624"/>
      <c r="CH29" s="624"/>
      <c r="CI29" s="624"/>
      <c r="CJ29" s="624"/>
      <c r="CK29" s="624"/>
      <c r="CL29" s="624"/>
      <c r="CM29" s="624"/>
      <c r="CN29" s="624"/>
      <c r="CO29" s="52"/>
      <c r="CP29" s="52"/>
      <c r="CQ29" s="47"/>
      <c r="CR29" s="47"/>
      <c r="CS29" s="47"/>
      <c r="CT29" s="47"/>
      <c r="CU29" s="47"/>
      <c r="CV29" s="47"/>
      <c r="CW29" s="47"/>
      <c r="CX29" s="47"/>
      <c r="CY29" s="48"/>
      <c r="CZ29" s="49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</row>
    <row r="30" spans="3:157" ht="24.75" customHeight="1">
      <c r="C30" s="612" t="s">
        <v>340</v>
      </c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Z30" s="613">
        <v>0.15</v>
      </c>
      <c r="AA30" s="613"/>
      <c r="AB30" s="613"/>
      <c r="AC30" s="613"/>
      <c r="AD30" s="613"/>
      <c r="AE30" s="613"/>
      <c r="AF30" s="613"/>
      <c r="AG30" s="614" t="s">
        <v>350</v>
      </c>
      <c r="AH30" s="614"/>
      <c r="AI30" s="615" t="s">
        <v>352</v>
      </c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  <c r="AT30" s="615"/>
      <c r="AU30" s="615"/>
      <c r="AV30" s="615"/>
      <c r="AW30" s="615"/>
      <c r="AX30" s="615"/>
      <c r="AY30" s="615"/>
      <c r="AZ30" s="615"/>
      <c r="BA30" s="615"/>
      <c r="BB30" s="615"/>
      <c r="BC30" s="615"/>
      <c r="BD30" s="615"/>
      <c r="BE30" s="615"/>
      <c r="BF30" s="615"/>
      <c r="BG30" s="615"/>
      <c r="BH30" s="615"/>
      <c r="BI30" s="24"/>
      <c r="BJ30" s="62">
        <f>BJ28*Z30</f>
        <v>0</v>
      </c>
      <c r="BK30" s="63">
        <f>ROUND(BJ30,0)</f>
        <v>0</v>
      </c>
      <c r="BL30" s="616">
        <f>BK30</f>
        <v>0</v>
      </c>
      <c r="BM30" s="616"/>
      <c r="BN30" s="616"/>
      <c r="BO30" s="616"/>
      <c r="BP30" s="616"/>
      <c r="BQ30" s="616"/>
      <c r="BR30" s="616"/>
      <c r="BS30" s="616"/>
      <c r="BT30" s="616"/>
      <c r="BU30" s="45"/>
      <c r="BV30" s="617">
        <v>10</v>
      </c>
      <c r="BW30" s="617"/>
      <c r="BX30" s="617"/>
      <c r="BY30" s="617"/>
      <c r="BZ30" s="617"/>
      <c r="CA30" s="617"/>
      <c r="CB30" s="617"/>
      <c r="CC30" s="617"/>
      <c r="CD30" s="617"/>
      <c r="CE30" s="24"/>
      <c r="CF30" s="618" t="e">
        <f>BV30/BL30</f>
        <v>#DIV/0!</v>
      </c>
      <c r="CG30" s="618"/>
      <c r="CH30" s="618"/>
      <c r="CI30" s="618"/>
      <c r="CJ30" s="618"/>
      <c r="CK30" s="618"/>
      <c r="CL30" s="618"/>
      <c r="CM30" s="618"/>
      <c r="CN30" s="618"/>
      <c r="CO30" s="52"/>
      <c r="CP30" s="52"/>
      <c r="CQ30" s="47"/>
      <c r="CR30" s="47"/>
      <c r="CS30" s="47"/>
      <c r="CT30" s="47"/>
      <c r="CU30" s="47"/>
      <c r="CV30" s="47"/>
      <c r="CW30" s="47"/>
      <c r="CX30" s="47"/>
      <c r="CY30" s="48"/>
      <c r="CZ30" s="49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</row>
    <row r="31" spans="3:194" ht="4.5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26"/>
      <c r="BK31" s="26"/>
      <c r="BT31" s="55"/>
      <c r="BU31" s="55"/>
      <c r="CF31" s="26"/>
      <c r="CG31" s="26"/>
      <c r="CH31" s="26"/>
      <c r="CI31" s="26"/>
      <c r="CJ31" s="26"/>
      <c r="CK31" s="26"/>
      <c r="CL31" s="26"/>
      <c r="CM31" s="26"/>
      <c r="CN31" s="56"/>
      <c r="CO31" s="24"/>
      <c r="CP31" s="56"/>
      <c r="CQ31" s="56"/>
      <c r="CR31" s="56"/>
      <c r="CS31" s="56"/>
      <c r="CT31" s="56"/>
      <c r="CU31" s="48"/>
      <c r="CV31" s="48"/>
      <c r="CW31" s="56"/>
      <c r="CX31" s="56"/>
      <c r="CY31" s="24"/>
      <c r="CZ31" s="24"/>
      <c r="DA31" s="56"/>
      <c r="DB31" s="56"/>
      <c r="DC31" s="56"/>
      <c r="DD31" s="56"/>
      <c r="DE31" s="56"/>
      <c r="DF31" s="48"/>
      <c r="DG31" s="48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26"/>
      <c r="EA31" s="26"/>
      <c r="EB31" s="56"/>
      <c r="EC31" s="56"/>
      <c r="ED31" s="56"/>
      <c r="EE31" s="56"/>
      <c r="EF31" s="56"/>
      <c r="EG31" s="56"/>
      <c r="EH31" s="56"/>
      <c r="EI31" s="56"/>
      <c r="EJ31" s="57"/>
      <c r="EK31" s="57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</row>
    <row r="32" spans="3:194" ht="19.5" customHeight="1">
      <c r="C32" s="58" t="s">
        <v>353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26"/>
      <c r="BK32" s="26"/>
      <c r="BT32" s="55"/>
      <c r="BU32" s="55"/>
      <c r="CF32" s="26"/>
      <c r="CG32" s="26"/>
      <c r="CH32" s="26"/>
      <c r="CI32" s="26"/>
      <c r="CJ32" s="26"/>
      <c r="CK32" s="26"/>
      <c r="CL32" s="26"/>
      <c r="CM32" s="26"/>
      <c r="CN32" s="56"/>
      <c r="CO32" s="24"/>
      <c r="CP32" s="56"/>
      <c r="CQ32" s="56"/>
      <c r="CR32" s="56"/>
      <c r="CS32" s="56"/>
      <c r="CT32" s="56"/>
      <c r="CU32" s="48"/>
      <c r="CV32" s="48"/>
      <c r="CW32" s="56"/>
      <c r="CX32" s="56"/>
      <c r="CY32" s="24"/>
      <c r="CZ32" s="24"/>
      <c r="DA32" s="56"/>
      <c r="DB32" s="56"/>
      <c r="DC32" s="56"/>
      <c r="DD32" s="56"/>
      <c r="DE32" s="56"/>
      <c r="DF32" s="48"/>
      <c r="DG32" s="48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26"/>
      <c r="EA32" s="26"/>
      <c r="EB32" s="56"/>
      <c r="EC32" s="56"/>
      <c r="ED32" s="56"/>
      <c r="EE32" s="56"/>
      <c r="EF32" s="56"/>
      <c r="EG32" s="56"/>
      <c r="EH32" s="56"/>
      <c r="EI32" s="56"/>
      <c r="EJ32" s="57"/>
      <c r="EK32" s="57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</row>
    <row r="33" spans="3:194" ht="19.5" customHeight="1">
      <c r="C33" s="58" t="s">
        <v>354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26"/>
      <c r="BK33" s="26"/>
      <c r="BT33" s="55"/>
      <c r="BU33" s="55"/>
      <c r="CF33" s="26"/>
      <c r="CG33" s="26"/>
      <c r="CH33" s="26"/>
      <c r="CI33" s="26"/>
      <c r="CJ33" s="26"/>
      <c r="CK33" s="26"/>
      <c r="CL33" s="26"/>
      <c r="CM33" s="26"/>
      <c r="CN33" s="56"/>
      <c r="CO33" s="24"/>
      <c r="CP33" s="56"/>
      <c r="CQ33" s="56"/>
      <c r="CR33" s="56"/>
      <c r="CS33" s="56"/>
      <c r="CT33" s="56"/>
      <c r="CU33" s="48"/>
      <c r="CV33" s="48"/>
      <c r="CW33" s="56"/>
      <c r="CX33" s="56"/>
      <c r="CY33" s="24"/>
      <c r="CZ33" s="24"/>
      <c r="DA33" s="56"/>
      <c r="DB33" s="56"/>
      <c r="DC33" s="56"/>
      <c r="DD33" s="56"/>
      <c r="DE33" s="56"/>
      <c r="DF33" s="48"/>
      <c r="DG33" s="48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26"/>
      <c r="EA33" s="26"/>
      <c r="EB33" s="56"/>
      <c r="EC33" s="56"/>
      <c r="ED33" s="56"/>
      <c r="EE33" s="56"/>
      <c r="EF33" s="56"/>
      <c r="EG33" s="56"/>
      <c r="EH33" s="56"/>
      <c r="EI33" s="56"/>
      <c r="EJ33" s="57"/>
      <c r="EK33" s="57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</row>
    <row r="34" spans="1:256" s="64" customFormat="1" ht="30" customHeight="1">
      <c r="A34" s="26"/>
      <c r="B34" s="26"/>
      <c r="C34" s="626" t="s">
        <v>355</v>
      </c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  <c r="AN34" s="626"/>
      <c r="AO34" s="626"/>
      <c r="AP34" s="626"/>
      <c r="AQ34" s="626"/>
      <c r="AR34" s="626"/>
      <c r="AS34" s="626"/>
      <c r="AT34" s="626"/>
      <c r="AU34" s="626"/>
      <c r="AV34" s="626"/>
      <c r="AW34" s="626"/>
      <c r="AX34" s="626"/>
      <c r="AY34" s="626"/>
      <c r="AZ34" s="626"/>
      <c r="BA34" s="626"/>
      <c r="BB34" s="626"/>
      <c r="BC34" s="626"/>
      <c r="BD34" s="626"/>
      <c r="BE34" s="626"/>
      <c r="BF34" s="626"/>
      <c r="BG34" s="626"/>
      <c r="BH34" s="626"/>
      <c r="BI34" s="626"/>
      <c r="BJ34" s="626"/>
      <c r="BK34" s="626"/>
      <c r="BL34" s="626"/>
      <c r="BM34" s="626"/>
      <c r="BN34" s="626"/>
      <c r="BO34" s="626"/>
      <c r="BP34" s="626"/>
      <c r="BQ34" s="626"/>
      <c r="BR34" s="626"/>
      <c r="BS34" s="626"/>
      <c r="BT34" s="626"/>
      <c r="BU34" s="626"/>
      <c r="BV34" s="626"/>
      <c r="BW34" s="626"/>
      <c r="BX34" s="626"/>
      <c r="BY34" s="626"/>
      <c r="BZ34" s="626"/>
      <c r="CA34" s="626"/>
      <c r="CB34" s="626"/>
      <c r="CC34" s="626"/>
      <c r="CD34" s="626"/>
      <c r="CE34" s="626"/>
      <c r="CF34" s="626"/>
      <c r="CG34" s="626"/>
      <c r="CH34" s="626"/>
      <c r="CI34" s="626"/>
      <c r="CJ34" s="626"/>
      <c r="CK34" s="626"/>
      <c r="CL34" s="626"/>
      <c r="CM34" s="626"/>
      <c r="CN34" s="626"/>
      <c r="CO34" s="24"/>
      <c r="CP34" s="56"/>
      <c r="CQ34" s="56"/>
      <c r="CR34" s="56"/>
      <c r="CS34" s="56"/>
      <c r="CT34" s="56"/>
      <c r="CU34" s="48"/>
      <c r="CV34" s="48"/>
      <c r="CW34" s="56"/>
      <c r="CX34" s="56"/>
      <c r="CY34" s="24"/>
      <c r="CZ34" s="24"/>
      <c r="DA34" s="56"/>
      <c r="DB34" s="56"/>
      <c r="DC34" s="56"/>
      <c r="DD34" s="56"/>
      <c r="DE34" s="56"/>
      <c r="DF34" s="48"/>
      <c r="DG34" s="48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26"/>
      <c r="EA34" s="26"/>
      <c r="EB34" s="56"/>
      <c r="EC34" s="56"/>
      <c r="ED34" s="56"/>
      <c r="EE34" s="56"/>
      <c r="EF34" s="56"/>
      <c r="EG34" s="56"/>
      <c r="EH34" s="56"/>
      <c r="EI34" s="56"/>
      <c r="EJ34" s="57"/>
      <c r="EK34" s="57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3:194" ht="19.5" customHeight="1">
      <c r="C35" s="58" t="s">
        <v>356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26"/>
      <c r="BK35" s="26"/>
      <c r="BT35" s="55"/>
      <c r="BU35" s="55"/>
      <c r="CF35" s="26"/>
      <c r="CG35" s="26"/>
      <c r="CH35" s="26"/>
      <c r="CI35" s="26"/>
      <c r="CJ35" s="26"/>
      <c r="CK35" s="26"/>
      <c r="CL35" s="26"/>
      <c r="CM35" s="26"/>
      <c r="CN35" s="56"/>
      <c r="CO35" s="24"/>
      <c r="CP35" s="56"/>
      <c r="CQ35" s="56"/>
      <c r="CR35" s="56"/>
      <c r="CS35" s="56"/>
      <c r="CT35" s="56"/>
      <c r="CU35" s="48"/>
      <c r="CV35" s="48"/>
      <c r="CW35" s="56"/>
      <c r="CX35" s="56"/>
      <c r="CY35" s="24"/>
      <c r="CZ35" s="24"/>
      <c r="DA35" s="56"/>
      <c r="DB35" s="56"/>
      <c r="DC35" s="56"/>
      <c r="DD35" s="56"/>
      <c r="DE35" s="56"/>
      <c r="DF35" s="48"/>
      <c r="DG35" s="48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26"/>
      <c r="EA35" s="26"/>
      <c r="EB35" s="56"/>
      <c r="EC35" s="56"/>
      <c r="ED35" s="56"/>
      <c r="EE35" s="56"/>
      <c r="EF35" s="56"/>
      <c r="EG35" s="56"/>
      <c r="EH35" s="56"/>
      <c r="EI35" s="56"/>
      <c r="EJ35" s="57"/>
      <c r="EK35" s="57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</row>
    <row r="36" spans="3:194" ht="19.5" customHeight="1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26"/>
      <c r="BK36" s="26"/>
      <c r="BT36" s="55"/>
      <c r="BU36" s="55"/>
      <c r="CF36" s="26"/>
      <c r="CG36" s="26"/>
      <c r="CH36" s="26"/>
      <c r="CI36" s="26"/>
      <c r="CJ36" s="26"/>
      <c r="CK36" s="26"/>
      <c r="CL36" s="26"/>
      <c r="CM36" s="26"/>
      <c r="CN36" s="56"/>
      <c r="CO36" s="24"/>
      <c r="CP36" s="56"/>
      <c r="CQ36" s="56"/>
      <c r="CR36" s="56"/>
      <c r="CS36" s="56"/>
      <c r="CT36" s="56"/>
      <c r="CU36" s="48"/>
      <c r="CV36" s="48"/>
      <c r="CW36" s="56"/>
      <c r="CX36" s="56"/>
      <c r="CY36" s="24"/>
      <c r="CZ36" s="24"/>
      <c r="DA36" s="56"/>
      <c r="DB36" s="56"/>
      <c r="DC36" s="56"/>
      <c r="DD36" s="56"/>
      <c r="DE36" s="56"/>
      <c r="DF36" s="48"/>
      <c r="DG36" s="48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26"/>
      <c r="EA36" s="26"/>
      <c r="EB36" s="56"/>
      <c r="EC36" s="56"/>
      <c r="ED36" s="56"/>
      <c r="EE36" s="56"/>
      <c r="EF36" s="56"/>
      <c r="EG36" s="56"/>
      <c r="EH36" s="56"/>
      <c r="EI36" s="56"/>
      <c r="EJ36" s="57"/>
      <c r="EK36" s="57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</row>
    <row r="37" spans="1:256" s="59" customFormat="1" ht="15" customHeight="1">
      <c r="A37" s="26"/>
      <c r="BT37" s="60"/>
      <c r="BU37" s="60"/>
      <c r="CN37" s="61"/>
      <c r="CO37" s="24"/>
      <c r="CP37" s="56"/>
      <c r="CQ37" s="56"/>
      <c r="CR37" s="56"/>
      <c r="CS37" s="56"/>
      <c r="CT37" s="56"/>
      <c r="CU37" s="48"/>
      <c r="CV37" s="48"/>
      <c r="CW37" s="56"/>
      <c r="CX37" s="56"/>
      <c r="CY37" s="24"/>
      <c r="CZ37" s="24"/>
      <c r="DA37" s="56"/>
      <c r="DB37" s="56"/>
      <c r="DC37" s="56"/>
      <c r="DD37" s="56"/>
      <c r="DE37" s="56"/>
      <c r="DF37" s="48"/>
      <c r="DG37" s="48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26"/>
      <c r="EA37" s="26"/>
      <c r="EB37" s="56"/>
      <c r="EC37" s="56"/>
      <c r="ED37" s="56"/>
      <c r="EE37" s="56"/>
      <c r="EF37" s="56"/>
      <c r="EG37" s="56"/>
      <c r="EH37" s="56"/>
      <c r="EI37" s="56"/>
      <c r="EJ37" s="57"/>
      <c r="EK37" s="57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174" ht="19.5" customHeight="1">
      <c r="A38" s="32"/>
      <c r="B38" s="40"/>
      <c r="C38" s="608" t="s">
        <v>357</v>
      </c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8"/>
      <c r="AR38" s="608"/>
      <c r="AS38" s="608"/>
      <c r="AT38" s="608"/>
      <c r="AU38" s="608"/>
      <c r="AV38" s="608"/>
      <c r="AW38" s="608"/>
      <c r="AX38" s="608"/>
      <c r="AY38" s="608"/>
      <c r="AZ38" s="608"/>
      <c r="BA38" s="608"/>
      <c r="BB38" s="608"/>
      <c r="BC38" s="608"/>
      <c r="BD38" s="608"/>
      <c r="BE38" s="608"/>
      <c r="BF38" s="608"/>
      <c r="BG38" s="608"/>
      <c r="BH38" s="608"/>
      <c r="BI38" s="608"/>
      <c r="BJ38" s="608"/>
      <c r="BK38" s="608"/>
      <c r="BL38" s="608"/>
      <c r="BM38" s="608"/>
      <c r="BN38" s="608"/>
      <c r="BO38" s="608"/>
      <c r="BP38" s="608"/>
      <c r="BQ38" s="608"/>
      <c r="BR38" s="608"/>
      <c r="BS38" s="608"/>
      <c r="BT38" s="608"/>
      <c r="BU38" s="608"/>
      <c r="BV38" s="608"/>
      <c r="BW38" s="608"/>
      <c r="BX38" s="608"/>
      <c r="BY38" s="608"/>
      <c r="BZ38" s="608"/>
      <c r="CA38" s="608"/>
      <c r="CB38" s="608"/>
      <c r="CC38" s="608"/>
      <c r="CD38" s="608"/>
      <c r="CE38" s="608"/>
      <c r="CF38" s="608"/>
      <c r="CG38" s="608"/>
      <c r="CH38" s="608"/>
      <c r="CI38" s="608"/>
      <c r="CJ38" s="608"/>
      <c r="CK38" s="608"/>
      <c r="CL38" s="608"/>
      <c r="CM38" s="608"/>
      <c r="CN38" s="608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28"/>
      <c r="DO38" s="28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</row>
    <row r="39" spans="1:174" ht="9.75" customHeight="1">
      <c r="A39" s="3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33"/>
      <c r="BK39" s="33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28"/>
      <c r="DH39" s="28"/>
      <c r="DI39" s="28"/>
      <c r="DJ39" s="28"/>
      <c r="DK39" s="28"/>
      <c r="DL39" s="28"/>
      <c r="DM39" s="28"/>
      <c r="DN39" s="28"/>
      <c r="DO39" s="28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</row>
    <row r="40" spans="1:174" ht="24.75" customHeight="1">
      <c r="A40" s="32"/>
      <c r="B40" s="24"/>
      <c r="C40" s="24"/>
      <c r="D40" s="24"/>
      <c r="E40" s="65" t="s">
        <v>358</v>
      </c>
      <c r="F40" s="66" t="s">
        <v>359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33"/>
      <c r="BK40" s="33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28"/>
      <c r="DH40" s="28"/>
      <c r="DI40" s="28"/>
      <c r="DJ40" s="28"/>
      <c r="DK40" s="28"/>
      <c r="DL40" s="28"/>
      <c r="DM40" s="28"/>
      <c r="DN40" s="28"/>
      <c r="DO40" s="28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</row>
    <row r="41" spans="1:174" ht="24.75" customHeight="1">
      <c r="A41" s="32"/>
      <c r="B41" s="24"/>
      <c r="C41" s="24"/>
      <c r="D41" s="24"/>
      <c r="E41" s="67" t="s">
        <v>358</v>
      </c>
      <c r="F41" s="68" t="s">
        <v>360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33"/>
      <c r="BK41" s="33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28"/>
      <c r="DH41" s="28"/>
      <c r="DI41" s="28"/>
      <c r="DJ41" s="28"/>
      <c r="DK41" s="28"/>
      <c r="DL41" s="28"/>
      <c r="DM41" s="28"/>
      <c r="DN41" s="28"/>
      <c r="DO41" s="28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</row>
    <row r="42" spans="1:174" ht="9.75" customHeight="1">
      <c r="A42" s="32"/>
      <c r="B42" s="24"/>
      <c r="C42" s="24"/>
      <c r="D42" s="24"/>
      <c r="E42" s="24"/>
      <c r="F42" s="69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33"/>
      <c r="BK42" s="33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28"/>
      <c r="DH42" s="28"/>
      <c r="DI42" s="28"/>
      <c r="DJ42" s="28"/>
      <c r="DK42" s="28"/>
      <c r="DL42" s="28"/>
      <c r="DM42" s="28"/>
      <c r="DN42" s="28"/>
      <c r="DO42" s="28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</row>
    <row r="43" spans="1:174" ht="24.75" customHeight="1">
      <c r="A43" s="32"/>
      <c r="B43" s="24"/>
      <c r="C43" s="24"/>
      <c r="D43" s="24"/>
      <c r="E43" s="65" t="s">
        <v>358</v>
      </c>
      <c r="F43" s="66" t="s">
        <v>361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33"/>
      <c r="BK43" s="33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28"/>
      <c r="DH43" s="28"/>
      <c r="DI43" s="28"/>
      <c r="DJ43" s="28"/>
      <c r="DK43" s="28"/>
      <c r="DL43" s="28"/>
      <c r="DM43" s="28"/>
      <c r="DN43" s="28"/>
      <c r="DO43" s="28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</row>
    <row r="44" spans="1:174" ht="24.75" customHeight="1">
      <c r="A44" s="32"/>
      <c r="B44" s="24"/>
      <c r="C44" s="24"/>
      <c r="D44" s="24"/>
      <c r="E44" s="67" t="s">
        <v>358</v>
      </c>
      <c r="F44" s="68" t="s">
        <v>362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33"/>
      <c r="BK44" s="33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28"/>
      <c r="DH44" s="28"/>
      <c r="DI44" s="28"/>
      <c r="DJ44" s="28"/>
      <c r="DK44" s="28"/>
      <c r="DL44" s="28"/>
      <c r="DM44" s="28"/>
      <c r="DN44" s="28"/>
      <c r="DO44" s="28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</row>
    <row r="45" spans="1:174" ht="24.75" customHeight="1">
      <c r="A45" s="32"/>
      <c r="B45" s="24"/>
      <c r="C45" s="24"/>
      <c r="D45" s="24"/>
      <c r="E45" s="24"/>
      <c r="F45" s="6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33"/>
      <c r="BK45" s="33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28"/>
      <c r="DH45" s="28"/>
      <c r="DI45" s="28"/>
      <c r="DJ45" s="28"/>
      <c r="DK45" s="28"/>
      <c r="DL45" s="28"/>
      <c r="DM45" s="28"/>
      <c r="DN45" s="28"/>
      <c r="DO45" s="28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</row>
    <row r="46" spans="3:194" ht="19.5" customHeight="1">
      <c r="C46" s="58" t="s">
        <v>363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26"/>
      <c r="BK46" s="26"/>
      <c r="BT46" s="55"/>
      <c r="BU46" s="55"/>
      <c r="CF46" s="26"/>
      <c r="CG46" s="26"/>
      <c r="CH46" s="26"/>
      <c r="CI46" s="26"/>
      <c r="CJ46" s="26"/>
      <c r="CK46" s="26"/>
      <c r="CL46" s="26"/>
      <c r="CM46" s="26"/>
      <c r="CN46" s="56"/>
      <c r="CO46" s="24"/>
      <c r="CP46" s="56"/>
      <c r="CQ46" s="56"/>
      <c r="CR46" s="56"/>
      <c r="CS46" s="56"/>
      <c r="CT46" s="56"/>
      <c r="CU46" s="48"/>
      <c r="CV46" s="48"/>
      <c r="CW46" s="56"/>
      <c r="CX46" s="56"/>
      <c r="CY46" s="24"/>
      <c r="CZ46" s="24"/>
      <c r="DA46" s="56"/>
      <c r="DB46" s="56"/>
      <c r="DC46" s="56"/>
      <c r="DD46" s="56"/>
      <c r="DE46" s="56"/>
      <c r="DF46" s="48"/>
      <c r="DG46" s="48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26"/>
      <c r="EA46" s="26"/>
      <c r="EB46" s="56"/>
      <c r="EC46" s="56"/>
      <c r="ED46" s="56"/>
      <c r="EE46" s="56"/>
      <c r="EF46" s="56"/>
      <c r="EG46" s="56"/>
      <c r="EH46" s="56"/>
      <c r="EI46" s="56"/>
      <c r="EJ46" s="57"/>
      <c r="EK46" s="57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</row>
    <row r="47" spans="3:194" ht="19.5" customHeight="1">
      <c r="C47" s="58" t="s">
        <v>364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26"/>
      <c r="BK47" s="26"/>
      <c r="BT47" s="55"/>
      <c r="BU47" s="55"/>
      <c r="CF47" s="26"/>
      <c r="CG47" s="26"/>
      <c r="CH47" s="26"/>
      <c r="CI47" s="26"/>
      <c r="CJ47" s="26"/>
      <c r="CK47" s="26"/>
      <c r="CL47" s="26"/>
      <c r="CM47" s="26"/>
      <c r="CN47" s="56"/>
      <c r="CO47" s="24"/>
      <c r="CP47" s="56"/>
      <c r="CQ47" s="56"/>
      <c r="CR47" s="56"/>
      <c r="CS47" s="56"/>
      <c r="CT47" s="56"/>
      <c r="CU47" s="48"/>
      <c r="CV47" s="48"/>
      <c r="CW47" s="56"/>
      <c r="CX47" s="56"/>
      <c r="CY47" s="24"/>
      <c r="CZ47" s="24"/>
      <c r="DA47" s="56"/>
      <c r="DB47" s="56"/>
      <c r="DC47" s="56"/>
      <c r="DD47" s="56"/>
      <c r="DE47" s="56"/>
      <c r="DF47" s="48"/>
      <c r="DG47" s="48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26"/>
      <c r="EA47" s="26"/>
      <c r="EB47" s="56"/>
      <c r="EC47" s="56"/>
      <c r="ED47" s="56"/>
      <c r="EE47" s="56"/>
      <c r="EF47" s="56"/>
      <c r="EG47" s="56"/>
      <c r="EH47" s="56"/>
      <c r="EI47" s="56"/>
      <c r="EJ47" s="57"/>
      <c r="EK47" s="57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</row>
    <row r="48" spans="3:194" ht="19.5" customHeight="1">
      <c r="C48" s="58" t="s">
        <v>365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26"/>
      <c r="BK48" s="26"/>
      <c r="BT48" s="55"/>
      <c r="BU48" s="55"/>
      <c r="CF48" s="26"/>
      <c r="CG48" s="26"/>
      <c r="CH48" s="26"/>
      <c r="CI48" s="26"/>
      <c r="CJ48" s="26"/>
      <c r="CK48" s="26"/>
      <c r="CL48" s="26"/>
      <c r="CM48" s="26"/>
      <c r="CN48" s="56"/>
      <c r="CO48" s="24"/>
      <c r="CP48" s="56"/>
      <c r="CQ48" s="56"/>
      <c r="CR48" s="56"/>
      <c r="CS48" s="56"/>
      <c r="CT48" s="56"/>
      <c r="CU48" s="48"/>
      <c r="CV48" s="48"/>
      <c r="CW48" s="56"/>
      <c r="CX48" s="56"/>
      <c r="CY48" s="24"/>
      <c r="CZ48" s="24"/>
      <c r="DA48" s="56"/>
      <c r="DB48" s="56"/>
      <c r="DC48" s="56"/>
      <c r="DD48" s="56"/>
      <c r="DE48" s="56"/>
      <c r="DF48" s="48"/>
      <c r="DG48" s="48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26"/>
      <c r="EA48" s="26"/>
      <c r="EB48" s="56"/>
      <c r="EC48" s="56"/>
      <c r="ED48" s="56"/>
      <c r="EE48" s="56"/>
      <c r="EF48" s="56"/>
      <c r="EG48" s="56"/>
      <c r="EH48" s="56"/>
      <c r="EI48" s="56"/>
      <c r="EJ48" s="57"/>
      <c r="EK48" s="57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</row>
    <row r="49" spans="3:194" ht="19.5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26"/>
      <c r="BK49" s="26"/>
      <c r="BT49" s="55"/>
      <c r="BU49" s="55"/>
      <c r="CF49" s="26"/>
      <c r="CG49" s="26"/>
      <c r="CH49" s="26"/>
      <c r="CI49" s="26"/>
      <c r="CJ49" s="26"/>
      <c r="CK49" s="26"/>
      <c r="CL49" s="26"/>
      <c r="CM49" s="26"/>
      <c r="CN49" s="56"/>
      <c r="CO49" s="24"/>
      <c r="CP49" s="56"/>
      <c r="CQ49" s="56"/>
      <c r="CR49" s="56"/>
      <c r="CS49" s="56"/>
      <c r="CT49" s="56"/>
      <c r="CU49" s="48"/>
      <c r="CV49" s="48"/>
      <c r="CW49" s="56"/>
      <c r="CX49" s="56"/>
      <c r="CY49" s="24"/>
      <c r="CZ49" s="24"/>
      <c r="DA49" s="56"/>
      <c r="DB49" s="56"/>
      <c r="DC49" s="56"/>
      <c r="DD49" s="56"/>
      <c r="DE49" s="56"/>
      <c r="DF49" s="48"/>
      <c r="DG49" s="48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26"/>
      <c r="EA49" s="26"/>
      <c r="EB49" s="56"/>
      <c r="EC49" s="56"/>
      <c r="ED49" s="56"/>
      <c r="EE49" s="56"/>
      <c r="EF49" s="56"/>
      <c r="EG49" s="56"/>
      <c r="EH49" s="56"/>
      <c r="EI49" s="56"/>
      <c r="EJ49" s="57"/>
      <c r="EK49" s="57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</row>
    <row r="50" spans="1:256" s="59" customFormat="1" ht="15" customHeight="1">
      <c r="A50" s="26"/>
      <c r="BT50" s="60"/>
      <c r="BU50" s="60"/>
      <c r="CN50" s="61"/>
      <c r="CO50" s="24"/>
      <c r="CP50" s="56"/>
      <c r="CQ50" s="56"/>
      <c r="CR50" s="56"/>
      <c r="CS50" s="56"/>
      <c r="CT50" s="56"/>
      <c r="CU50" s="48"/>
      <c r="CV50" s="48"/>
      <c r="CW50" s="56"/>
      <c r="CX50" s="56"/>
      <c r="CY50" s="24"/>
      <c r="CZ50" s="24"/>
      <c r="DA50" s="56"/>
      <c r="DB50" s="56"/>
      <c r="DC50" s="56"/>
      <c r="DD50" s="56"/>
      <c r="DE50" s="56"/>
      <c r="DF50" s="48"/>
      <c r="DG50" s="48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26"/>
      <c r="EA50" s="26"/>
      <c r="EB50" s="56"/>
      <c r="EC50" s="56"/>
      <c r="ED50" s="56"/>
      <c r="EE50" s="56"/>
      <c r="EF50" s="56"/>
      <c r="EG50" s="56"/>
      <c r="EH50" s="56"/>
      <c r="EI50" s="56"/>
      <c r="EJ50" s="57"/>
      <c r="EK50" s="57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174" ht="19.5" customHeight="1">
      <c r="A51" s="32"/>
      <c r="B51" s="40"/>
      <c r="C51" s="608" t="s">
        <v>366</v>
      </c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  <c r="U51" s="608"/>
      <c r="V51" s="608"/>
      <c r="W51" s="608"/>
      <c r="X51" s="608"/>
      <c r="Y51" s="608"/>
      <c r="Z51" s="608"/>
      <c r="AA51" s="608"/>
      <c r="AB51" s="608"/>
      <c r="AC51" s="608"/>
      <c r="AD51" s="608"/>
      <c r="AE51" s="608"/>
      <c r="AF51" s="608"/>
      <c r="AG51" s="608"/>
      <c r="AH51" s="608"/>
      <c r="AI51" s="608"/>
      <c r="AJ51" s="608"/>
      <c r="AK51" s="608"/>
      <c r="AL51" s="608"/>
      <c r="AM51" s="608"/>
      <c r="AN51" s="608"/>
      <c r="AO51" s="608"/>
      <c r="AP51" s="608"/>
      <c r="AQ51" s="608"/>
      <c r="AR51" s="608"/>
      <c r="AS51" s="608"/>
      <c r="AT51" s="608"/>
      <c r="AU51" s="608"/>
      <c r="AV51" s="608"/>
      <c r="AW51" s="608"/>
      <c r="AX51" s="608"/>
      <c r="AY51" s="608"/>
      <c r="AZ51" s="608"/>
      <c r="BA51" s="608"/>
      <c r="BB51" s="608"/>
      <c r="BC51" s="608"/>
      <c r="BD51" s="608"/>
      <c r="BE51" s="608"/>
      <c r="BF51" s="608"/>
      <c r="BG51" s="608"/>
      <c r="BH51" s="608"/>
      <c r="BI51" s="608"/>
      <c r="BJ51" s="608"/>
      <c r="BK51" s="608"/>
      <c r="BL51" s="608"/>
      <c r="BM51" s="608"/>
      <c r="BN51" s="608"/>
      <c r="BO51" s="608"/>
      <c r="BP51" s="608"/>
      <c r="BQ51" s="608"/>
      <c r="BR51" s="608"/>
      <c r="BS51" s="608"/>
      <c r="BT51" s="608"/>
      <c r="BU51" s="608"/>
      <c r="BV51" s="608"/>
      <c r="BW51" s="608"/>
      <c r="BX51" s="608"/>
      <c r="BY51" s="608"/>
      <c r="BZ51" s="608"/>
      <c r="CA51" s="608"/>
      <c r="CB51" s="608"/>
      <c r="CC51" s="608"/>
      <c r="CD51" s="608"/>
      <c r="CE51" s="608"/>
      <c r="CF51" s="608"/>
      <c r="CG51" s="608"/>
      <c r="CH51" s="608"/>
      <c r="CI51" s="608"/>
      <c r="CJ51" s="608"/>
      <c r="CK51" s="608"/>
      <c r="CL51" s="608"/>
      <c r="CM51" s="608"/>
      <c r="CN51" s="608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28"/>
      <c r="DO51" s="28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</row>
    <row r="52" spans="1:174" ht="9.75" customHeight="1">
      <c r="A52" s="3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33"/>
      <c r="BK52" s="33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28"/>
      <c r="DH52" s="28"/>
      <c r="DI52" s="28"/>
      <c r="DJ52" s="28"/>
      <c r="DK52" s="28"/>
      <c r="DL52" s="28"/>
      <c r="DM52" s="28"/>
      <c r="DN52" s="28"/>
      <c r="DO52" s="28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</row>
    <row r="53" spans="3:158" ht="24.75" customHeight="1">
      <c r="C53" s="619" t="s">
        <v>367</v>
      </c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Z53" s="620">
        <v>0.069</v>
      </c>
      <c r="AA53" s="620"/>
      <c r="AB53" s="620"/>
      <c r="AC53" s="620"/>
      <c r="AD53" s="620"/>
      <c r="AE53" s="620"/>
      <c r="AF53" s="620"/>
      <c r="AG53" s="604" t="s">
        <v>368</v>
      </c>
      <c r="AH53" s="604"/>
      <c r="AI53" s="609" t="s">
        <v>369</v>
      </c>
      <c r="AJ53" s="609"/>
      <c r="AK53" s="609"/>
      <c r="AL53" s="609"/>
      <c r="AM53" s="609"/>
      <c r="AN53" s="609"/>
      <c r="AO53" s="609"/>
      <c r="AP53" s="609"/>
      <c r="AQ53" s="609"/>
      <c r="AR53" s="609"/>
      <c r="AS53" s="609"/>
      <c r="AT53" s="609"/>
      <c r="AU53" s="609"/>
      <c r="AV53" s="609"/>
      <c r="AW53" s="609"/>
      <c r="AX53" s="609"/>
      <c r="AY53" s="609"/>
      <c r="AZ53" s="609"/>
      <c r="BA53" s="609"/>
      <c r="BB53" s="609"/>
      <c r="BC53" s="609"/>
      <c r="BD53" s="609"/>
      <c r="BE53" s="609"/>
      <c r="BF53" s="609"/>
      <c r="BG53" s="609"/>
      <c r="BH53" s="609"/>
      <c r="BI53" s="24"/>
      <c r="BJ53" s="62">
        <f>SUM(Cadastro!BG30,Cadastro!BG38)*Z53</f>
        <v>21.183000000000003</v>
      </c>
      <c r="BK53" s="63">
        <f>ROUND(BJ53,0)</f>
        <v>21</v>
      </c>
      <c r="BL53" s="606">
        <f>BK53</f>
        <v>21</v>
      </c>
      <c r="BM53" s="606"/>
      <c r="BN53" s="606"/>
      <c r="BO53" s="606"/>
      <c r="BP53" s="606"/>
      <c r="BQ53" s="606"/>
      <c r="BR53" s="606"/>
      <c r="BS53" s="606"/>
      <c r="BT53" s="606"/>
      <c r="BU53" s="45"/>
      <c r="BV53" s="598"/>
      <c r="BW53" s="598"/>
      <c r="BX53" s="598"/>
      <c r="BY53" s="598"/>
      <c r="BZ53" s="598"/>
      <c r="CA53" s="598"/>
      <c r="CB53" s="598"/>
      <c r="CC53" s="598"/>
      <c r="CD53" s="598"/>
      <c r="CE53" s="24"/>
      <c r="CF53" s="611">
        <f>BV53/BL53</f>
        <v>0</v>
      </c>
      <c r="CG53" s="611"/>
      <c r="CH53" s="611"/>
      <c r="CI53" s="611"/>
      <c r="CJ53" s="611"/>
      <c r="CK53" s="611"/>
      <c r="CL53" s="611"/>
      <c r="CM53" s="611"/>
      <c r="CN53" s="611"/>
      <c r="CO53" s="52"/>
      <c r="CP53" s="52"/>
      <c r="CQ53" s="47"/>
      <c r="CR53" s="47"/>
      <c r="CS53" s="47"/>
      <c r="CT53" s="47"/>
      <c r="CU53" s="47"/>
      <c r="CV53" s="47"/>
      <c r="CW53" s="47"/>
      <c r="CX53" s="47"/>
      <c r="CY53" s="48"/>
      <c r="CZ53" s="49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</row>
    <row r="54" spans="3:158" ht="24.75" customHeight="1">
      <c r="C54" s="622" t="s">
        <v>370</v>
      </c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2"/>
      <c r="Q54" s="622"/>
      <c r="R54" s="622"/>
      <c r="S54" s="622"/>
      <c r="T54" s="622"/>
      <c r="U54" s="622"/>
      <c r="V54" s="622"/>
      <c r="W54" s="622"/>
      <c r="X54" s="622"/>
      <c r="Z54" s="625">
        <v>0.2</v>
      </c>
      <c r="AA54" s="625"/>
      <c r="AB54" s="625"/>
      <c r="AC54" s="625"/>
      <c r="AD54" s="625"/>
      <c r="AE54" s="625"/>
      <c r="AF54" s="625"/>
      <c r="AG54" s="604" t="s">
        <v>371</v>
      </c>
      <c r="AH54" s="604"/>
      <c r="AI54" s="605" t="s">
        <v>372</v>
      </c>
      <c r="AJ54" s="605"/>
      <c r="AK54" s="605"/>
      <c r="AL54" s="605"/>
      <c r="AM54" s="605"/>
      <c r="AN54" s="605"/>
      <c r="AO54" s="605"/>
      <c r="AP54" s="605"/>
      <c r="AQ54" s="605"/>
      <c r="AR54" s="605"/>
      <c r="AS54" s="605"/>
      <c r="AT54" s="605"/>
      <c r="AU54" s="605"/>
      <c r="AV54" s="605"/>
      <c r="AW54" s="605"/>
      <c r="AX54" s="605"/>
      <c r="AY54" s="605"/>
      <c r="AZ54" s="605"/>
      <c r="BA54" s="605"/>
      <c r="BB54" s="605"/>
      <c r="BC54" s="605"/>
      <c r="BD54" s="605"/>
      <c r="BE54" s="605"/>
      <c r="BF54" s="605"/>
      <c r="BG54" s="605"/>
      <c r="BH54" s="605"/>
      <c r="BI54" s="24"/>
      <c r="BJ54" s="62">
        <f>BJ53*Z54</f>
        <v>4.236600000000001</v>
      </c>
      <c r="BK54" s="63">
        <f>ROUND(BJ54,0)</f>
        <v>4</v>
      </c>
      <c r="BL54" s="623">
        <f>BK54</f>
        <v>4</v>
      </c>
      <c r="BM54" s="623"/>
      <c r="BN54" s="623"/>
      <c r="BO54" s="623"/>
      <c r="BP54" s="623"/>
      <c r="BQ54" s="623"/>
      <c r="BR54" s="623"/>
      <c r="BS54" s="623"/>
      <c r="BT54" s="623"/>
      <c r="BU54" s="45"/>
      <c r="BV54" s="607"/>
      <c r="BW54" s="607"/>
      <c r="BX54" s="607"/>
      <c r="BY54" s="607"/>
      <c r="BZ54" s="607"/>
      <c r="CA54" s="607"/>
      <c r="CB54" s="607"/>
      <c r="CC54" s="607"/>
      <c r="CD54" s="607"/>
      <c r="CE54" s="24"/>
      <c r="CF54" s="624">
        <f>BV54/BL54</f>
        <v>0</v>
      </c>
      <c r="CG54" s="624"/>
      <c r="CH54" s="624"/>
      <c r="CI54" s="624"/>
      <c r="CJ54" s="624"/>
      <c r="CK54" s="624"/>
      <c r="CL54" s="624"/>
      <c r="CM54" s="624"/>
      <c r="CN54" s="624"/>
      <c r="CO54" s="52"/>
      <c r="CP54" s="52"/>
      <c r="CQ54" s="47"/>
      <c r="CR54" s="47"/>
      <c r="CS54" s="47"/>
      <c r="CT54" s="47"/>
      <c r="CU54" s="47"/>
      <c r="CV54" s="47"/>
      <c r="CW54" s="47"/>
      <c r="CX54" s="47"/>
      <c r="CY54" s="48"/>
      <c r="CZ54" s="49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</row>
    <row r="55" spans="3:158" ht="24.75" customHeight="1">
      <c r="C55" s="622" t="s">
        <v>373</v>
      </c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Z55" s="625">
        <v>0.5</v>
      </c>
      <c r="AA55" s="625"/>
      <c r="AB55" s="625"/>
      <c r="AC55" s="625"/>
      <c r="AD55" s="625"/>
      <c r="AE55" s="625"/>
      <c r="AF55" s="625"/>
      <c r="AG55" s="604" t="s">
        <v>371</v>
      </c>
      <c r="AH55" s="604"/>
      <c r="AI55" s="605" t="s">
        <v>372</v>
      </c>
      <c r="AJ55" s="605"/>
      <c r="AK55" s="605"/>
      <c r="AL55" s="605"/>
      <c r="AM55" s="605"/>
      <c r="AN55" s="605"/>
      <c r="AO55" s="605"/>
      <c r="AP55" s="605"/>
      <c r="AQ55" s="605"/>
      <c r="AR55" s="605"/>
      <c r="AS55" s="605"/>
      <c r="AT55" s="605"/>
      <c r="AU55" s="605"/>
      <c r="AV55" s="605"/>
      <c r="AW55" s="605"/>
      <c r="AX55" s="605"/>
      <c r="AY55" s="605"/>
      <c r="AZ55" s="605"/>
      <c r="BA55" s="605"/>
      <c r="BB55" s="605"/>
      <c r="BC55" s="605"/>
      <c r="BD55" s="605"/>
      <c r="BE55" s="605"/>
      <c r="BF55" s="605"/>
      <c r="BG55" s="605"/>
      <c r="BH55" s="605"/>
      <c r="BI55" s="24"/>
      <c r="BJ55" s="62">
        <f>BJ53*Z55</f>
        <v>10.591500000000002</v>
      </c>
      <c r="BK55" s="63">
        <f>ROUND(BJ55,0)</f>
        <v>11</v>
      </c>
      <c r="BL55" s="623">
        <f>BK55</f>
        <v>11</v>
      </c>
      <c r="BM55" s="623"/>
      <c r="BN55" s="623"/>
      <c r="BO55" s="623"/>
      <c r="BP55" s="623"/>
      <c r="BQ55" s="623"/>
      <c r="BR55" s="623"/>
      <c r="BS55" s="623"/>
      <c r="BT55" s="623"/>
      <c r="BU55" s="45"/>
      <c r="BV55" s="607"/>
      <c r="BW55" s="607"/>
      <c r="BX55" s="607"/>
      <c r="BY55" s="607"/>
      <c r="BZ55" s="607"/>
      <c r="CA55" s="607"/>
      <c r="CB55" s="607"/>
      <c r="CC55" s="607"/>
      <c r="CD55" s="607"/>
      <c r="CE55" s="24"/>
      <c r="CF55" s="624">
        <f>BV55/BL55</f>
        <v>0</v>
      </c>
      <c r="CG55" s="624"/>
      <c r="CH55" s="624"/>
      <c r="CI55" s="624"/>
      <c r="CJ55" s="624"/>
      <c r="CK55" s="624"/>
      <c r="CL55" s="624"/>
      <c r="CM55" s="624"/>
      <c r="CN55" s="624"/>
      <c r="CO55" s="52"/>
      <c r="CP55" s="52"/>
      <c r="CQ55" s="47"/>
      <c r="CR55" s="47"/>
      <c r="CS55" s="47"/>
      <c r="CT55" s="47"/>
      <c r="CU55" s="47"/>
      <c r="CV55" s="47"/>
      <c r="CW55" s="47"/>
      <c r="CX55" s="47"/>
      <c r="CY55" s="48"/>
      <c r="CZ55" s="49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</row>
    <row r="56" spans="3:157" ht="24.75" customHeight="1">
      <c r="C56" s="622" t="s">
        <v>374</v>
      </c>
      <c r="D56" s="622"/>
      <c r="E56" s="622"/>
      <c r="F56" s="622"/>
      <c r="G56" s="622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622"/>
      <c r="Z56" s="628">
        <v>0.25</v>
      </c>
      <c r="AA56" s="628"/>
      <c r="AB56" s="628"/>
      <c r="AC56" s="628"/>
      <c r="AD56" s="628"/>
      <c r="AE56" s="628"/>
      <c r="AF56" s="628"/>
      <c r="AG56" s="604" t="s">
        <v>371</v>
      </c>
      <c r="AH56" s="604"/>
      <c r="AI56" s="605" t="s">
        <v>372</v>
      </c>
      <c r="AJ56" s="605"/>
      <c r="AK56" s="605"/>
      <c r="AL56" s="605"/>
      <c r="AM56" s="605"/>
      <c r="AN56" s="605"/>
      <c r="AO56" s="605"/>
      <c r="AP56" s="605"/>
      <c r="AQ56" s="605"/>
      <c r="AR56" s="605"/>
      <c r="AS56" s="605"/>
      <c r="AT56" s="605"/>
      <c r="AU56" s="605"/>
      <c r="AV56" s="605"/>
      <c r="AW56" s="605"/>
      <c r="AX56" s="605"/>
      <c r="AY56" s="605"/>
      <c r="AZ56" s="605"/>
      <c r="BA56" s="605"/>
      <c r="BB56" s="605"/>
      <c r="BC56" s="605"/>
      <c r="BD56" s="605"/>
      <c r="BE56" s="605"/>
      <c r="BF56" s="605"/>
      <c r="BG56" s="605"/>
      <c r="BH56" s="605"/>
      <c r="BI56" s="24"/>
      <c r="BJ56" s="62">
        <f>BJ53*Z56</f>
        <v>5.295750000000001</v>
      </c>
      <c r="BK56" s="63">
        <f>ROUND(BJ56,0)</f>
        <v>5</v>
      </c>
      <c r="BL56" s="623">
        <f>BK56</f>
        <v>5</v>
      </c>
      <c r="BM56" s="623"/>
      <c r="BN56" s="623"/>
      <c r="BO56" s="623"/>
      <c r="BP56" s="623"/>
      <c r="BQ56" s="623"/>
      <c r="BR56" s="623"/>
      <c r="BS56" s="623"/>
      <c r="BT56" s="623"/>
      <c r="BU56" s="45"/>
      <c r="BV56" s="627"/>
      <c r="BW56" s="627"/>
      <c r="BX56" s="627"/>
      <c r="BY56" s="627"/>
      <c r="BZ56" s="627"/>
      <c r="CA56" s="627"/>
      <c r="CB56" s="627"/>
      <c r="CC56" s="627"/>
      <c r="CD56" s="627"/>
      <c r="CE56" s="24"/>
      <c r="CF56" s="624">
        <f>BV56/BL56</f>
        <v>0</v>
      </c>
      <c r="CG56" s="624"/>
      <c r="CH56" s="624"/>
      <c r="CI56" s="624"/>
      <c r="CJ56" s="624"/>
      <c r="CK56" s="624"/>
      <c r="CL56" s="624"/>
      <c r="CM56" s="624"/>
      <c r="CN56" s="624"/>
      <c r="CO56" s="52"/>
      <c r="CP56" s="52"/>
      <c r="CQ56" s="47"/>
      <c r="CR56" s="47"/>
      <c r="CS56" s="47"/>
      <c r="CT56" s="47"/>
      <c r="CU56" s="47"/>
      <c r="CV56" s="47"/>
      <c r="CW56" s="47"/>
      <c r="CX56" s="47"/>
      <c r="CY56" s="48"/>
      <c r="CZ56" s="49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</row>
    <row r="57" spans="3:157" ht="24.75" customHeight="1">
      <c r="C57" s="612" t="s">
        <v>375</v>
      </c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Z57" s="613">
        <v>0.05</v>
      </c>
      <c r="AA57" s="613"/>
      <c r="AB57" s="613"/>
      <c r="AC57" s="613"/>
      <c r="AD57" s="613"/>
      <c r="AE57" s="613"/>
      <c r="AF57" s="613"/>
      <c r="AG57" s="614" t="s">
        <v>371</v>
      </c>
      <c r="AH57" s="614"/>
      <c r="AI57" s="615" t="s">
        <v>372</v>
      </c>
      <c r="AJ57" s="615"/>
      <c r="AK57" s="615"/>
      <c r="AL57" s="615"/>
      <c r="AM57" s="615"/>
      <c r="AN57" s="615"/>
      <c r="AO57" s="615"/>
      <c r="AP57" s="615"/>
      <c r="AQ57" s="615"/>
      <c r="AR57" s="615"/>
      <c r="AS57" s="615"/>
      <c r="AT57" s="615"/>
      <c r="AU57" s="615"/>
      <c r="AV57" s="615"/>
      <c r="AW57" s="615"/>
      <c r="AX57" s="615"/>
      <c r="AY57" s="615"/>
      <c r="AZ57" s="615"/>
      <c r="BA57" s="615"/>
      <c r="BB57" s="615"/>
      <c r="BC57" s="615"/>
      <c r="BD57" s="615"/>
      <c r="BE57" s="615"/>
      <c r="BF57" s="615"/>
      <c r="BG57" s="615"/>
      <c r="BH57" s="615"/>
      <c r="BI57" s="24"/>
      <c r="BJ57" s="62">
        <f>BJ53*Z57</f>
        <v>1.0591500000000003</v>
      </c>
      <c r="BK57" s="63">
        <f>ROUND(BJ57,0)</f>
        <v>1</v>
      </c>
      <c r="BL57" s="616">
        <f>BK57</f>
        <v>1</v>
      </c>
      <c r="BM57" s="616"/>
      <c r="BN57" s="616"/>
      <c r="BO57" s="616"/>
      <c r="BP57" s="616"/>
      <c r="BQ57" s="616"/>
      <c r="BR57" s="616"/>
      <c r="BS57" s="616"/>
      <c r="BT57" s="616"/>
      <c r="BU57" s="45"/>
      <c r="BV57" s="617"/>
      <c r="BW57" s="617"/>
      <c r="BX57" s="617"/>
      <c r="BY57" s="617"/>
      <c r="BZ57" s="617"/>
      <c r="CA57" s="617"/>
      <c r="CB57" s="617"/>
      <c r="CC57" s="617"/>
      <c r="CD57" s="617"/>
      <c r="CE57" s="24"/>
      <c r="CF57" s="618">
        <f>BV57/BL57</f>
        <v>0</v>
      </c>
      <c r="CG57" s="618"/>
      <c r="CH57" s="618"/>
      <c r="CI57" s="618"/>
      <c r="CJ57" s="618"/>
      <c r="CK57" s="618"/>
      <c r="CL57" s="618"/>
      <c r="CM57" s="618"/>
      <c r="CN57" s="618"/>
      <c r="CO57" s="52"/>
      <c r="CP57" s="52"/>
      <c r="CQ57" s="47"/>
      <c r="CR57" s="47"/>
      <c r="CS57" s="47"/>
      <c r="CT57" s="47"/>
      <c r="CU57" s="47"/>
      <c r="CV57" s="47"/>
      <c r="CW57" s="47"/>
      <c r="CX57" s="47"/>
      <c r="CY57" s="48"/>
      <c r="CZ57" s="49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</row>
    <row r="58" spans="3:194" ht="4.5" customHeight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26"/>
      <c r="BK58" s="26"/>
      <c r="BT58" s="55"/>
      <c r="BU58" s="55"/>
      <c r="CF58" s="26"/>
      <c r="CG58" s="26"/>
      <c r="CH58" s="26"/>
      <c r="CI58" s="26"/>
      <c r="CJ58" s="26"/>
      <c r="CK58" s="26"/>
      <c r="CL58" s="26"/>
      <c r="CM58" s="26"/>
      <c r="CN58" s="56"/>
      <c r="CO58" s="24"/>
      <c r="CP58" s="56"/>
      <c r="CQ58" s="56"/>
      <c r="CR58" s="56"/>
      <c r="CS58" s="56"/>
      <c r="CT58" s="56"/>
      <c r="CU58" s="48"/>
      <c r="CV58" s="48"/>
      <c r="CW58" s="56"/>
      <c r="CX58" s="56"/>
      <c r="CY58" s="24"/>
      <c r="CZ58" s="24"/>
      <c r="DA58" s="56"/>
      <c r="DB58" s="56"/>
      <c r="DC58" s="56"/>
      <c r="DD58" s="56"/>
      <c r="DE58" s="56"/>
      <c r="DF58" s="48"/>
      <c r="DG58" s="48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26"/>
      <c r="EA58" s="26"/>
      <c r="EB58" s="56"/>
      <c r="EC58" s="56"/>
      <c r="ED58" s="56"/>
      <c r="EE58" s="56"/>
      <c r="EF58" s="56"/>
      <c r="EG58" s="56"/>
      <c r="EH58" s="56"/>
      <c r="EI58" s="56"/>
      <c r="EJ58" s="57"/>
      <c r="EK58" s="57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</row>
    <row r="59" spans="3:194" ht="19.5" customHeight="1">
      <c r="C59" s="58" t="s">
        <v>376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26"/>
      <c r="BK59" s="26"/>
      <c r="BT59" s="55"/>
      <c r="BU59" s="55"/>
      <c r="CF59" s="26"/>
      <c r="CG59" s="26"/>
      <c r="CH59" s="26"/>
      <c r="CI59" s="26"/>
      <c r="CJ59" s="26"/>
      <c r="CK59" s="26"/>
      <c r="CL59" s="26"/>
      <c r="CM59" s="26"/>
      <c r="CN59" s="56"/>
      <c r="CO59" s="24"/>
      <c r="CP59" s="56"/>
      <c r="CQ59" s="56"/>
      <c r="CR59" s="56"/>
      <c r="CS59" s="56"/>
      <c r="CT59" s="56"/>
      <c r="CU59" s="48"/>
      <c r="CV59" s="48"/>
      <c r="CW59" s="56"/>
      <c r="CX59" s="56"/>
      <c r="CY59" s="24"/>
      <c r="CZ59" s="24"/>
      <c r="DA59" s="56"/>
      <c r="DB59" s="56"/>
      <c r="DC59" s="56"/>
      <c r="DD59" s="56"/>
      <c r="DE59" s="56"/>
      <c r="DF59" s="48"/>
      <c r="DG59" s="48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26"/>
      <c r="EA59" s="26"/>
      <c r="EB59" s="56"/>
      <c r="EC59" s="56"/>
      <c r="ED59" s="56"/>
      <c r="EE59" s="56"/>
      <c r="EF59" s="56"/>
      <c r="EG59" s="56"/>
      <c r="EH59" s="56"/>
      <c r="EI59" s="56"/>
      <c r="EJ59" s="57"/>
      <c r="EK59" s="57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</row>
    <row r="60" spans="3:194" ht="19.5" customHeight="1">
      <c r="C60" s="58" t="s">
        <v>377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26"/>
      <c r="BK60" s="26"/>
      <c r="BT60" s="55"/>
      <c r="BU60" s="55"/>
      <c r="CF60" s="26"/>
      <c r="CG60" s="26"/>
      <c r="CH60" s="26"/>
      <c r="CI60" s="26"/>
      <c r="CJ60" s="26"/>
      <c r="CK60" s="26"/>
      <c r="CL60" s="26"/>
      <c r="CM60" s="26"/>
      <c r="CN60" s="56"/>
      <c r="CO60" s="24"/>
      <c r="CP60" s="56"/>
      <c r="CQ60" s="56"/>
      <c r="CR60" s="56"/>
      <c r="CS60" s="56"/>
      <c r="CT60" s="56"/>
      <c r="CU60" s="48"/>
      <c r="CV60" s="48"/>
      <c r="CW60" s="56"/>
      <c r="CX60" s="56"/>
      <c r="CY60" s="24"/>
      <c r="CZ60" s="24"/>
      <c r="DA60" s="56"/>
      <c r="DB60" s="56"/>
      <c r="DC60" s="56"/>
      <c r="DD60" s="56"/>
      <c r="DE60" s="56"/>
      <c r="DF60" s="48"/>
      <c r="DG60" s="48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26"/>
      <c r="EA60" s="26"/>
      <c r="EB60" s="56"/>
      <c r="EC60" s="56"/>
      <c r="ED60" s="56"/>
      <c r="EE60" s="56"/>
      <c r="EF60" s="56"/>
      <c r="EG60" s="56"/>
      <c r="EH60" s="56"/>
      <c r="EI60" s="56"/>
      <c r="EJ60" s="57"/>
      <c r="EK60" s="57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</row>
    <row r="61" spans="3:194" ht="19.5" customHeight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26"/>
      <c r="BK61" s="26"/>
      <c r="BT61" s="55"/>
      <c r="BU61" s="55"/>
      <c r="CF61" s="26"/>
      <c r="CG61" s="26"/>
      <c r="CH61" s="26"/>
      <c r="CI61" s="26"/>
      <c r="CJ61" s="26"/>
      <c r="CK61" s="26"/>
      <c r="CL61" s="26"/>
      <c r="CM61" s="26"/>
      <c r="CN61" s="56"/>
      <c r="CO61" s="24"/>
      <c r="CP61" s="56"/>
      <c r="CQ61" s="56"/>
      <c r="CR61" s="56"/>
      <c r="CS61" s="56"/>
      <c r="CT61" s="56"/>
      <c r="CU61" s="48"/>
      <c r="CV61" s="48"/>
      <c r="CW61" s="56"/>
      <c r="CX61" s="56"/>
      <c r="CY61" s="24"/>
      <c r="CZ61" s="24"/>
      <c r="DA61" s="56"/>
      <c r="DB61" s="56"/>
      <c r="DC61" s="56"/>
      <c r="DD61" s="56"/>
      <c r="DE61" s="56"/>
      <c r="DF61" s="48"/>
      <c r="DG61" s="48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26"/>
      <c r="EA61" s="26"/>
      <c r="EB61" s="56"/>
      <c r="EC61" s="56"/>
      <c r="ED61" s="56"/>
      <c r="EE61" s="56"/>
      <c r="EF61" s="56"/>
      <c r="EG61" s="56"/>
      <c r="EH61" s="56"/>
      <c r="EI61" s="56"/>
      <c r="EJ61" s="57"/>
      <c r="EK61" s="57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</row>
    <row r="62" spans="1:256" s="59" customFormat="1" ht="15" customHeight="1">
      <c r="A62" s="26"/>
      <c r="BT62" s="60"/>
      <c r="BU62" s="60"/>
      <c r="CN62" s="61"/>
      <c r="CO62" s="24"/>
      <c r="CP62" s="56"/>
      <c r="CQ62" s="56"/>
      <c r="CR62" s="56"/>
      <c r="CS62" s="56"/>
      <c r="CT62" s="56"/>
      <c r="CU62" s="48"/>
      <c r="CV62" s="48"/>
      <c r="CW62" s="56"/>
      <c r="CX62" s="56"/>
      <c r="CY62" s="24"/>
      <c r="CZ62" s="24"/>
      <c r="DA62" s="56"/>
      <c r="DB62" s="56"/>
      <c r="DC62" s="56"/>
      <c r="DD62" s="56"/>
      <c r="DE62" s="56"/>
      <c r="DF62" s="48"/>
      <c r="DG62" s="48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26"/>
      <c r="EA62" s="26"/>
      <c r="EB62" s="56"/>
      <c r="EC62" s="56"/>
      <c r="ED62" s="56"/>
      <c r="EE62" s="56"/>
      <c r="EF62" s="56"/>
      <c r="EG62" s="56"/>
      <c r="EH62" s="56"/>
      <c r="EI62" s="56"/>
      <c r="EJ62" s="57"/>
      <c r="EK62" s="57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174" ht="19.5" customHeight="1">
      <c r="A63" s="32"/>
      <c r="B63" s="40"/>
      <c r="C63" s="608" t="s">
        <v>378</v>
      </c>
      <c r="D63" s="608"/>
      <c r="E63" s="608"/>
      <c r="F63" s="608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608"/>
      <c r="AD63" s="608"/>
      <c r="AE63" s="608"/>
      <c r="AF63" s="608"/>
      <c r="AG63" s="608"/>
      <c r="AH63" s="608"/>
      <c r="AI63" s="608"/>
      <c r="AJ63" s="608"/>
      <c r="AK63" s="608"/>
      <c r="AL63" s="608"/>
      <c r="AM63" s="608"/>
      <c r="AN63" s="608"/>
      <c r="AO63" s="608"/>
      <c r="AP63" s="608"/>
      <c r="AQ63" s="608"/>
      <c r="AR63" s="608"/>
      <c r="AS63" s="608"/>
      <c r="AT63" s="608"/>
      <c r="AU63" s="608"/>
      <c r="AV63" s="608"/>
      <c r="AW63" s="608"/>
      <c r="AX63" s="608"/>
      <c r="AY63" s="608"/>
      <c r="AZ63" s="608"/>
      <c r="BA63" s="608"/>
      <c r="BB63" s="608"/>
      <c r="BC63" s="608"/>
      <c r="BD63" s="608"/>
      <c r="BE63" s="608"/>
      <c r="BF63" s="608"/>
      <c r="BG63" s="608"/>
      <c r="BH63" s="608"/>
      <c r="BI63" s="608"/>
      <c r="BJ63" s="608"/>
      <c r="BK63" s="608"/>
      <c r="BL63" s="608"/>
      <c r="BM63" s="608"/>
      <c r="BN63" s="608"/>
      <c r="BO63" s="608"/>
      <c r="BP63" s="608"/>
      <c r="BQ63" s="608"/>
      <c r="BR63" s="608"/>
      <c r="BS63" s="608"/>
      <c r="BT63" s="608"/>
      <c r="BU63" s="608"/>
      <c r="BV63" s="608"/>
      <c r="BW63" s="608"/>
      <c r="BX63" s="608"/>
      <c r="BY63" s="608"/>
      <c r="BZ63" s="608"/>
      <c r="CA63" s="608"/>
      <c r="CB63" s="608"/>
      <c r="CC63" s="608"/>
      <c r="CD63" s="608"/>
      <c r="CE63" s="608"/>
      <c r="CF63" s="608"/>
      <c r="CG63" s="608"/>
      <c r="CH63" s="608"/>
      <c r="CI63" s="608"/>
      <c r="CJ63" s="608"/>
      <c r="CK63" s="608"/>
      <c r="CL63" s="608"/>
      <c r="CM63" s="608"/>
      <c r="CN63" s="608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28"/>
      <c r="DO63" s="28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</row>
    <row r="64" spans="1:174" ht="9.75" customHeight="1">
      <c r="A64" s="3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33"/>
      <c r="BK64" s="3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28"/>
      <c r="DH64" s="28"/>
      <c r="DI64" s="28"/>
      <c r="DJ64" s="28"/>
      <c r="DK64" s="28"/>
      <c r="DL64" s="28"/>
      <c r="DM64" s="28"/>
      <c r="DN64" s="28"/>
      <c r="DO64" s="28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</row>
    <row r="65" spans="3:158" ht="24.75" customHeight="1">
      <c r="C65" s="619" t="s">
        <v>379</v>
      </c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Z65" s="620">
        <v>0.186</v>
      </c>
      <c r="AA65" s="620"/>
      <c r="AB65" s="620"/>
      <c r="AC65" s="620"/>
      <c r="AD65" s="620"/>
      <c r="AE65" s="620"/>
      <c r="AF65" s="620"/>
      <c r="AG65" s="604" t="s">
        <v>380</v>
      </c>
      <c r="AH65" s="604"/>
      <c r="AI65" s="609" t="s">
        <v>369</v>
      </c>
      <c r="AJ65" s="609"/>
      <c r="AK65" s="609"/>
      <c r="AL65" s="609"/>
      <c r="AM65" s="609"/>
      <c r="AN65" s="609"/>
      <c r="AO65" s="609"/>
      <c r="AP65" s="609"/>
      <c r="AQ65" s="609"/>
      <c r="AR65" s="609"/>
      <c r="AS65" s="609"/>
      <c r="AT65" s="609"/>
      <c r="AU65" s="609"/>
      <c r="AV65" s="609"/>
      <c r="AW65" s="609"/>
      <c r="AX65" s="609"/>
      <c r="AY65" s="609"/>
      <c r="AZ65" s="609"/>
      <c r="BA65" s="609"/>
      <c r="BB65" s="609"/>
      <c r="BC65" s="609"/>
      <c r="BD65" s="609"/>
      <c r="BE65" s="609"/>
      <c r="BF65" s="609"/>
      <c r="BG65" s="609"/>
      <c r="BH65" s="609"/>
      <c r="BI65" s="24"/>
      <c r="BJ65" s="62">
        <f>SUM(Cadastro!BG30,Cadastro!BG38)*Z65</f>
        <v>57.102</v>
      </c>
      <c r="BK65" s="63">
        <f>ROUND(BJ65,0)</f>
        <v>57</v>
      </c>
      <c r="BL65" s="606">
        <f>BK65</f>
        <v>57</v>
      </c>
      <c r="BM65" s="606"/>
      <c r="BN65" s="606"/>
      <c r="BO65" s="606"/>
      <c r="BP65" s="606"/>
      <c r="BQ65" s="606"/>
      <c r="BR65" s="606"/>
      <c r="BS65" s="606"/>
      <c r="BT65" s="606"/>
      <c r="BU65" s="45"/>
      <c r="BV65" s="598"/>
      <c r="BW65" s="598"/>
      <c r="BX65" s="598"/>
      <c r="BY65" s="598"/>
      <c r="BZ65" s="598"/>
      <c r="CA65" s="598"/>
      <c r="CB65" s="598"/>
      <c r="CC65" s="598"/>
      <c r="CD65" s="598"/>
      <c r="CE65" s="24"/>
      <c r="CF65" s="611">
        <f>BV65/BL65</f>
        <v>0</v>
      </c>
      <c r="CG65" s="611"/>
      <c r="CH65" s="611"/>
      <c r="CI65" s="611"/>
      <c r="CJ65" s="611"/>
      <c r="CK65" s="611"/>
      <c r="CL65" s="611"/>
      <c r="CM65" s="611"/>
      <c r="CN65" s="611"/>
      <c r="CO65" s="52"/>
      <c r="CP65" s="52"/>
      <c r="CQ65" s="47"/>
      <c r="CR65" s="47"/>
      <c r="CS65" s="47"/>
      <c r="CT65" s="47"/>
      <c r="CU65" s="47"/>
      <c r="CV65" s="47"/>
      <c r="CW65" s="47"/>
      <c r="CX65" s="47"/>
      <c r="CY65" s="48"/>
      <c r="CZ65" s="49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</row>
    <row r="66" spans="3:158" ht="24.75" customHeight="1">
      <c r="C66" s="622" t="s">
        <v>370</v>
      </c>
      <c r="D66" s="622"/>
      <c r="E66" s="622"/>
      <c r="F66" s="622"/>
      <c r="G66" s="622"/>
      <c r="H66" s="622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Z66" s="625">
        <v>0.4</v>
      </c>
      <c r="AA66" s="625"/>
      <c r="AB66" s="625"/>
      <c r="AC66" s="625"/>
      <c r="AD66" s="625"/>
      <c r="AE66" s="625"/>
      <c r="AF66" s="625"/>
      <c r="AG66" s="604" t="s">
        <v>381</v>
      </c>
      <c r="AH66" s="604"/>
      <c r="AI66" s="605" t="s">
        <v>382</v>
      </c>
      <c r="AJ66" s="605"/>
      <c r="AK66" s="605"/>
      <c r="AL66" s="605"/>
      <c r="AM66" s="605"/>
      <c r="AN66" s="605"/>
      <c r="AO66" s="605"/>
      <c r="AP66" s="605"/>
      <c r="AQ66" s="605"/>
      <c r="AR66" s="605"/>
      <c r="AS66" s="605"/>
      <c r="AT66" s="605"/>
      <c r="AU66" s="605"/>
      <c r="AV66" s="605"/>
      <c r="AW66" s="605"/>
      <c r="AX66" s="605"/>
      <c r="AY66" s="605"/>
      <c r="AZ66" s="605"/>
      <c r="BA66" s="605"/>
      <c r="BB66" s="605"/>
      <c r="BC66" s="605"/>
      <c r="BD66" s="605"/>
      <c r="BE66" s="605"/>
      <c r="BF66" s="605"/>
      <c r="BG66" s="605"/>
      <c r="BH66" s="605"/>
      <c r="BI66" s="24"/>
      <c r="BJ66" s="62">
        <f>BJ65*Z66</f>
        <v>22.8408</v>
      </c>
      <c r="BK66" s="63">
        <f>ROUND(BJ66,0)</f>
        <v>23</v>
      </c>
      <c r="BL66" s="623">
        <f>BK66</f>
        <v>23</v>
      </c>
      <c r="BM66" s="623"/>
      <c r="BN66" s="623"/>
      <c r="BO66" s="623"/>
      <c r="BP66" s="623"/>
      <c r="BQ66" s="623"/>
      <c r="BR66" s="623"/>
      <c r="BS66" s="623"/>
      <c r="BT66" s="623"/>
      <c r="BU66" s="45"/>
      <c r="BV66" s="607"/>
      <c r="BW66" s="607"/>
      <c r="BX66" s="607"/>
      <c r="BY66" s="607"/>
      <c r="BZ66" s="607"/>
      <c r="CA66" s="607"/>
      <c r="CB66" s="607"/>
      <c r="CC66" s="607"/>
      <c r="CD66" s="607"/>
      <c r="CE66" s="24"/>
      <c r="CF66" s="624">
        <f>BV66/BL66</f>
        <v>0</v>
      </c>
      <c r="CG66" s="624"/>
      <c r="CH66" s="624"/>
      <c r="CI66" s="624"/>
      <c r="CJ66" s="624"/>
      <c r="CK66" s="624"/>
      <c r="CL66" s="624"/>
      <c r="CM66" s="624"/>
      <c r="CN66" s="624"/>
      <c r="CO66" s="52"/>
      <c r="CP66" s="52"/>
      <c r="CQ66" s="47"/>
      <c r="CR66" s="47"/>
      <c r="CS66" s="47"/>
      <c r="CT66" s="47"/>
      <c r="CU66" s="47"/>
      <c r="CV66" s="47"/>
      <c r="CW66" s="47"/>
      <c r="CX66" s="47"/>
      <c r="CY66" s="48"/>
      <c r="CZ66" s="49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</row>
    <row r="67" spans="3:158" ht="24.75" customHeight="1">
      <c r="C67" s="622" t="s">
        <v>373</v>
      </c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2"/>
      <c r="T67" s="622"/>
      <c r="U67" s="622"/>
      <c r="V67" s="622"/>
      <c r="W67" s="622"/>
      <c r="X67" s="622"/>
      <c r="Z67" s="625">
        <v>0.35</v>
      </c>
      <c r="AA67" s="625"/>
      <c r="AB67" s="625"/>
      <c r="AC67" s="625"/>
      <c r="AD67" s="625"/>
      <c r="AE67" s="625"/>
      <c r="AF67" s="625"/>
      <c r="AG67" s="604" t="s">
        <v>381</v>
      </c>
      <c r="AH67" s="604"/>
      <c r="AI67" s="605" t="s">
        <v>382</v>
      </c>
      <c r="AJ67" s="605"/>
      <c r="AK67" s="605"/>
      <c r="AL67" s="605"/>
      <c r="AM67" s="605"/>
      <c r="AN67" s="605"/>
      <c r="AO67" s="605"/>
      <c r="AP67" s="605"/>
      <c r="AQ67" s="605"/>
      <c r="AR67" s="605"/>
      <c r="AS67" s="605"/>
      <c r="AT67" s="605"/>
      <c r="AU67" s="605"/>
      <c r="AV67" s="605"/>
      <c r="AW67" s="605"/>
      <c r="AX67" s="605"/>
      <c r="AY67" s="605"/>
      <c r="AZ67" s="605"/>
      <c r="BA67" s="605"/>
      <c r="BB67" s="605"/>
      <c r="BC67" s="605"/>
      <c r="BD67" s="605"/>
      <c r="BE67" s="605"/>
      <c r="BF67" s="605"/>
      <c r="BG67" s="605"/>
      <c r="BH67" s="605"/>
      <c r="BI67" s="24"/>
      <c r="BJ67" s="62">
        <f>BJ65*Z67</f>
        <v>19.985699999999998</v>
      </c>
      <c r="BK67" s="63">
        <f>ROUND(BJ67,0)</f>
        <v>20</v>
      </c>
      <c r="BL67" s="623">
        <f>BK67</f>
        <v>20</v>
      </c>
      <c r="BM67" s="623"/>
      <c r="BN67" s="623"/>
      <c r="BO67" s="623"/>
      <c r="BP67" s="623"/>
      <c r="BQ67" s="623"/>
      <c r="BR67" s="623"/>
      <c r="BS67" s="623"/>
      <c r="BT67" s="623"/>
      <c r="BU67" s="45"/>
      <c r="BV67" s="607"/>
      <c r="BW67" s="607"/>
      <c r="BX67" s="607"/>
      <c r="BY67" s="607"/>
      <c r="BZ67" s="607"/>
      <c r="CA67" s="607"/>
      <c r="CB67" s="607"/>
      <c r="CC67" s="607"/>
      <c r="CD67" s="607"/>
      <c r="CE67" s="24"/>
      <c r="CF67" s="624">
        <f>BV67/BL67</f>
        <v>0</v>
      </c>
      <c r="CG67" s="624"/>
      <c r="CH67" s="624"/>
      <c r="CI67" s="624"/>
      <c r="CJ67" s="624"/>
      <c r="CK67" s="624"/>
      <c r="CL67" s="624"/>
      <c r="CM67" s="624"/>
      <c r="CN67" s="624"/>
      <c r="CO67" s="52"/>
      <c r="CP67" s="52"/>
      <c r="CQ67" s="47"/>
      <c r="CR67" s="47"/>
      <c r="CS67" s="47"/>
      <c r="CT67" s="47"/>
      <c r="CU67" s="47"/>
      <c r="CV67" s="47"/>
      <c r="CW67" s="47"/>
      <c r="CX67" s="47"/>
      <c r="CY67" s="48"/>
      <c r="CZ67" s="49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</row>
    <row r="68" spans="3:157" ht="24.75" customHeight="1">
      <c r="C68" s="612" t="s">
        <v>383</v>
      </c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612"/>
      <c r="U68" s="612"/>
      <c r="V68" s="612"/>
      <c r="W68" s="612"/>
      <c r="X68" s="612"/>
      <c r="Z68" s="613">
        <v>0.25</v>
      </c>
      <c r="AA68" s="613"/>
      <c r="AB68" s="613"/>
      <c r="AC68" s="613"/>
      <c r="AD68" s="613"/>
      <c r="AE68" s="613"/>
      <c r="AF68" s="613"/>
      <c r="AG68" s="614" t="s">
        <v>381</v>
      </c>
      <c r="AH68" s="614"/>
      <c r="AI68" s="615" t="s">
        <v>382</v>
      </c>
      <c r="AJ68" s="615"/>
      <c r="AK68" s="615"/>
      <c r="AL68" s="615"/>
      <c r="AM68" s="615"/>
      <c r="AN68" s="615"/>
      <c r="AO68" s="615"/>
      <c r="AP68" s="615"/>
      <c r="AQ68" s="615"/>
      <c r="AR68" s="615"/>
      <c r="AS68" s="615"/>
      <c r="AT68" s="615"/>
      <c r="AU68" s="615"/>
      <c r="AV68" s="615"/>
      <c r="AW68" s="615"/>
      <c r="AX68" s="615"/>
      <c r="AY68" s="615"/>
      <c r="AZ68" s="615"/>
      <c r="BA68" s="615"/>
      <c r="BB68" s="615"/>
      <c r="BC68" s="615"/>
      <c r="BD68" s="615"/>
      <c r="BE68" s="615"/>
      <c r="BF68" s="615"/>
      <c r="BG68" s="615"/>
      <c r="BH68" s="615"/>
      <c r="BI68" s="24"/>
      <c r="BJ68" s="62">
        <f>BJ65*Z68</f>
        <v>14.2755</v>
      </c>
      <c r="BK68" s="63">
        <f>ROUND(BJ68,0)</f>
        <v>14</v>
      </c>
      <c r="BL68" s="616">
        <f>BK68</f>
        <v>14</v>
      </c>
      <c r="BM68" s="616"/>
      <c r="BN68" s="616"/>
      <c r="BO68" s="616"/>
      <c r="BP68" s="616"/>
      <c r="BQ68" s="616"/>
      <c r="BR68" s="616"/>
      <c r="BS68" s="616"/>
      <c r="BT68" s="616"/>
      <c r="BU68" s="45"/>
      <c r="BV68" s="617"/>
      <c r="BW68" s="617"/>
      <c r="BX68" s="617"/>
      <c r="BY68" s="617"/>
      <c r="BZ68" s="617"/>
      <c r="CA68" s="617"/>
      <c r="CB68" s="617"/>
      <c r="CC68" s="617"/>
      <c r="CD68" s="617"/>
      <c r="CE68" s="24"/>
      <c r="CF68" s="618">
        <f>BV68/BL68</f>
        <v>0</v>
      </c>
      <c r="CG68" s="618"/>
      <c r="CH68" s="618"/>
      <c r="CI68" s="618"/>
      <c r="CJ68" s="618"/>
      <c r="CK68" s="618"/>
      <c r="CL68" s="618"/>
      <c r="CM68" s="618"/>
      <c r="CN68" s="618"/>
      <c r="CO68" s="52"/>
      <c r="CP68" s="52"/>
      <c r="CQ68" s="47"/>
      <c r="CR68" s="47"/>
      <c r="CS68" s="47"/>
      <c r="CT68" s="47"/>
      <c r="CU68" s="47"/>
      <c r="CV68" s="47"/>
      <c r="CW68" s="47"/>
      <c r="CX68" s="47"/>
      <c r="CY68" s="48"/>
      <c r="CZ68" s="49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</row>
    <row r="69" spans="3:194" ht="4.5" customHeight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26"/>
      <c r="BK69" s="26"/>
      <c r="BT69" s="55"/>
      <c r="BU69" s="55"/>
      <c r="CF69" s="26"/>
      <c r="CG69" s="26"/>
      <c r="CH69" s="26"/>
      <c r="CI69" s="26"/>
      <c r="CJ69" s="26"/>
      <c r="CK69" s="26"/>
      <c r="CL69" s="26"/>
      <c r="CM69" s="26"/>
      <c r="CN69" s="56"/>
      <c r="CO69" s="24"/>
      <c r="CP69" s="56"/>
      <c r="CQ69" s="56"/>
      <c r="CR69" s="56"/>
      <c r="CS69" s="56"/>
      <c r="CT69" s="56"/>
      <c r="CU69" s="48"/>
      <c r="CV69" s="48"/>
      <c r="CW69" s="56"/>
      <c r="CX69" s="56"/>
      <c r="CY69" s="24"/>
      <c r="CZ69" s="24"/>
      <c r="DA69" s="56"/>
      <c r="DB69" s="56"/>
      <c r="DC69" s="56"/>
      <c r="DD69" s="56"/>
      <c r="DE69" s="56"/>
      <c r="DF69" s="48"/>
      <c r="DG69" s="48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26"/>
      <c r="EA69" s="26"/>
      <c r="EB69" s="56"/>
      <c r="EC69" s="56"/>
      <c r="ED69" s="56"/>
      <c r="EE69" s="56"/>
      <c r="EF69" s="56"/>
      <c r="EG69" s="56"/>
      <c r="EH69" s="56"/>
      <c r="EI69" s="56"/>
      <c r="EJ69" s="57"/>
      <c r="EK69" s="57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</row>
    <row r="70" spans="3:194" ht="19.5" customHeight="1">
      <c r="C70" s="58" t="s">
        <v>384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26"/>
      <c r="BK70" s="26"/>
      <c r="BT70" s="55"/>
      <c r="BU70" s="55"/>
      <c r="CF70" s="26"/>
      <c r="CG70" s="26"/>
      <c r="CH70" s="26"/>
      <c r="CI70" s="26"/>
      <c r="CJ70" s="26"/>
      <c r="CK70" s="26"/>
      <c r="CL70" s="26"/>
      <c r="CM70" s="26"/>
      <c r="CN70" s="56"/>
      <c r="CO70" s="24"/>
      <c r="CP70" s="56"/>
      <c r="CQ70" s="56"/>
      <c r="CR70" s="56"/>
      <c r="CS70" s="56"/>
      <c r="CT70" s="56"/>
      <c r="CU70" s="48"/>
      <c r="CV70" s="48"/>
      <c r="CW70" s="56"/>
      <c r="CX70" s="56"/>
      <c r="CY70" s="24"/>
      <c r="CZ70" s="24"/>
      <c r="DA70" s="56"/>
      <c r="DB70" s="56"/>
      <c r="DC70" s="56"/>
      <c r="DD70" s="56"/>
      <c r="DE70" s="56"/>
      <c r="DF70" s="48"/>
      <c r="DG70" s="48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26"/>
      <c r="EA70" s="26"/>
      <c r="EB70" s="56"/>
      <c r="EC70" s="56"/>
      <c r="ED70" s="56"/>
      <c r="EE70" s="56"/>
      <c r="EF70" s="56"/>
      <c r="EG70" s="56"/>
      <c r="EH70" s="56"/>
      <c r="EI70" s="56"/>
      <c r="EJ70" s="57"/>
      <c r="EK70" s="57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</row>
    <row r="71" spans="3:194" ht="19.5" customHeight="1">
      <c r="C71" s="58" t="s">
        <v>385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26"/>
      <c r="BK71" s="26"/>
      <c r="BT71" s="55"/>
      <c r="BU71" s="55"/>
      <c r="CF71" s="26"/>
      <c r="CG71" s="26"/>
      <c r="CH71" s="26"/>
      <c r="CI71" s="26"/>
      <c r="CJ71" s="26"/>
      <c r="CK71" s="26"/>
      <c r="CL71" s="26"/>
      <c r="CM71" s="26"/>
      <c r="CN71" s="56"/>
      <c r="CO71" s="24"/>
      <c r="CP71" s="56"/>
      <c r="CQ71" s="56"/>
      <c r="CR71" s="56"/>
      <c r="CS71" s="56"/>
      <c r="CT71" s="56"/>
      <c r="CU71" s="48"/>
      <c r="CV71" s="48"/>
      <c r="CW71" s="56"/>
      <c r="CX71" s="56"/>
      <c r="CY71" s="24"/>
      <c r="CZ71" s="24"/>
      <c r="DA71" s="56"/>
      <c r="DB71" s="56"/>
      <c r="DC71" s="56"/>
      <c r="DD71" s="56"/>
      <c r="DE71" s="56"/>
      <c r="DF71" s="48"/>
      <c r="DG71" s="48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26"/>
      <c r="EA71" s="26"/>
      <c r="EB71" s="56"/>
      <c r="EC71" s="56"/>
      <c r="ED71" s="56"/>
      <c r="EE71" s="56"/>
      <c r="EF71" s="56"/>
      <c r="EG71" s="56"/>
      <c r="EH71" s="56"/>
      <c r="EI71" s="56"/>
      <c r="EJ71" s="57"/>
      <c r="EK71" s="57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</row>
    <row r="72" spans="3:194" ht="19.5" customHeight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26"/>
      <c r="BK72" s="26"/>
      <c r="BT72" s="55"/>
      <c r="BU72" s="55"/>
      <c r="CF72" s="26"/>
      <c r="CG72" s="26"/>
      <c r="CH72" s="26"/>
      <c r="CI72" s="26"/>
      <c r="CJ72" s="26"/>
      <c r="CK72" s="26"/>
      <c r="CL72" s="26"/>
      <c r="CM72" s="26"/>
      <c r="CN72" s="56"/>
      <c r="CO72" s="24"/>
      <c r="CP72" s="56"/>
      <c r="CQ72" s="56"/>
      <c r="CR72" s="56"/>
      <c r="CS72" s="56"/>
      <c r="CT72" s="56"/>
      <c r="CU72" s="48"/>
      <c r="CV72" s="48"/>
      <c r="CW72" s="56"/>
      <c r="CX72" s="56"/>
      <c r="CY72" s="24"/>
      <c r="CZ72" s="24"/>
      <c r="DA72" s="56"/>
      <c r="DB72" s="56"/>
      <c r="DC72" s="56"/>
      <c r="DD72" s="56"/>
      <c r="DE72" s="56"/>
      <c r="DF72" s="48"/>
      <c r="DG72" s="48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26"/>
      <c r="EA72" s="26"/>
      <c r="EB72" s="56"/>
      <c r="EC72" s="56"/>
      <c r="ED72" s="56"/>
      <c r="EE72" s="56"/>
      <c r="EF72" s="56"/>
      <c r="EG72" s="56"/>
      <c r="EH72" s="56"/>
      <c r="EI72" s="56"/>
      <c r="EJ72" s="57"/>
      <c r="EK72" s="57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</row>
    <row r="73" spans="1:256" s="59" customFormat="1" ht="15" customHeight="1">
      <c r="A73" s="26"/>
      <c r="BT73" s="60"/>
      <c r="BU73" s="60"/>
      <c r="CN73" s="61"/>
      <c r="CO73" s="24"/>
      <c r="CP73" s="56"/>
      <c r="CQ73" s="56"/>
      <c r="CR73" s="56"/>
      <c r="CS73" s="56"/>
      <c r="CT73" s="56"/>
      <c r="CU73" s="48"/>
      <c r="CV73" s="48"/>
      <c r="CW73" s="56"/>
      <c r="CX73" s="56"/>
      <c r="CY73" s="24"/>
      <c r="CZ73" s="24"/>
      <c r="DA73" s="56"/>
      <c r="DB73" s="56"/>
      <c r="DC73" s="56"/>
      <c r="DD73" s="56"/>
      <c r="DE73" s="56"/>
      <c r="DF73" s="48"/>
      <c r="DG73" s="48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26"/>
      <c r="EA73" s="26"/>
      <c r="EB73" s="56"/>
      <c r="EC73" s="56"/>
      <c r="ED73" s="56"/>
      <c r="EE73" s="56"/>
      <c r="EF73" s="56"/>
      <c r="EG73" s="56"/>
      <c r="EH73" s="56"/>
      <c r="EI73" s="56"/>
      <c r="EJ73" s="57"/>
      <c r="EK73" s="57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174" ht="19.5" customHeight="1">
      <c r="A74" s="32"/>
      <c r="B74" s="40"/>
      <c r="C74" s="608" t="s">
        <v>386</v>
      </c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608"/>
      <c r="AA74" s="608"/>
      <c r="AB74" s="608"/>
      <c r="AC74" s="608"/>
      <c r="AD74" s="608"/>
      <c r="AE74" s="608"/>
      <c r="AF74" s="608"/>
      <c r="AG74" s="608"/>
      <c r="AH74" s="608"/>
      <c r="AI74" s="608"/>
      <c r="AJ74" s="608"/>
      <c r="AK74" s="608"/>
      <c r="AL74" s="608"/>
      <c r="AM74" s="608"/>
      <c r="AN74" s="608"/>
      <c r="AO74" s="608"/>
      <c r="AP74" s="608"/>
      <c r="AQ74" s="608"/>
      <c r="AR74" s="608"/>
      <c r="AS74" s="608"/>
      <c r="AT74" s="608"/>
      <c r="AU74" s="608"/>
      <c r="AV74" s="608"/>
      <c r="AW74" s="608"/>
      <c r="AX74" s="608"/>
      <c r="AY74" s="608"/>
      <c r="AZ74" s="608"/>
      <c r="BA74" s="608"/>
      <c r="BB74" s="608"/>
      <c r="BC74" s="608"/>
      <c r="BD74" s="608"/>
      <c r="BE74" s="608"/>
      <c r="BF74" s="608"/>
      <c r="BG74" s="608"/>
      <c r="BH74" s="608"/>
      <c r="BI74" s="608"/>
      <c r="BJ74" s="608"/>
      <c r="BK74" s="608"/>
      <c r="BL74" s="608"/>
      <c r="BM74" s="608"/>
      <c r="BN74" s="608"/>
      <c r="BO74" s="608"/>
      <c r="BP74" s="608"/>
      <c r="BQ74" s="608"/>
      <c r="BR74" s="608"/>
      <c r="BS74" s="608"/>
      <c r="BT74" s="608"/>
      <c r="BU74" s="608"/>
      <c r="BV74" s="608"/>
      <c r="BW74" s="608"/>
      <c r="BX74" s="608"/>
      <c r="BY74" s="608"/>
      <c r="BZ74" s="608"/>
      <c r="CA74" s="608"/>
      <c r="CB74" s="608"/>
      <c r="CC74" s="608"/>
      <c r="CD74" s="608"/>
      <c r="CE74" s="608"/>
      <c r="CF74" s="608"/>
      <c r="CG74" s="608"/>
      <c r="CH74" s="608"/>
      <c r="CI74" s="608"/>
      <c r="CJ74" s="608"/>
      <c r="CK74" s="608"/>
      <c r="CL74" s="608"/>
      <c r="CM74" s="608"/>
      <c r="CN74" s="608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28"/>
      <c r="DO74" s="28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</row>
    <row r="75" spans="1:174" ht="9.75" customHeight="1">
      <c r="A75" s="3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33"/>
      <c r="BK75" s="33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28"/>
      <c r="DH75" s="28"/>
      <c r="DI75" s="28"/>
      <c r="DJ75" s="28"/>
      <c r="DK75" s="28"/>
      <c r="DL75" s="28"/>
      <c r="DM75" s="28"/>
      <c r="DN75" s="28"/>
      <c r="DO75" s="28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</row>
    <row r="76" spans="3:158" ht="24.75" customHeight="1">
      <c r="C76" s="619" t="s">
        <v>387</v>
      </c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19"/>
      <c r="O76" s="619"/>
      <c r="P76" s="619"/>
      <c r="Q76" s="619"/>
      <c r="R76" s="619"/>
      <c r="S76" s="619"/>
      <c r="T76" s="619"/>
      <c r="U76" s="619"/>
      <c r="V76" s="619"/>
      <c r="W76" s="619"/>
      <c r="X76" s="619"/>
      <c r="Z76" s="620">
        <v>0.139</v>
      </c>
      <c r="AA76" s="620"/>
      <c r="AB76" s="620"/>
      <c r="AC76" s="620"/>
      <c r="AD76" s="620"/>
      <c r="AE76" s="620"/>
      <c r="AF76" s="620"/>
      <c r="AG76" s="609" t="s">
        <v>369</v>
      </c>
      <c r="AH76" s="609"/>
      <c r="AI76" s="609"/>
      <c r="AJ76" s="609"/>
      <c r="AK76" s="609"/>
      <c r="AL76" s="609"/>
      <c r="AM76" s="609"/>
      <c r="AN76" s="609"/>
      <c r="AO76" s="609"/>
      <c r="AP76" s="609"/>
      <c r="AQ76" s="609"/>
      <c r="AR76" s="609"/>
      <c r="AS76" s="609"/>
      <c r="AT76" s="609"/>
      <c r="AU76" s="609"/>
      <c r="AV76" s="609"/>
      <c r="AW76" s="609"/>
      <c r="AX76" s="609"/>
      <c r="AY76" s="609"/>
      <c r="AZ76" s="609"/>
      <c r="BA76" s="609"/>
      <c r="BB76" s="609"/>
      <c r="BC76" s="609"/>
      <c r="BD76" s="609"/>
      <c r="BE76" s="609"/>
      <c r="BF76" s="609"/>
      <c r="BG76" s="609"/>
      <c r="BH76" s="609"/>
      <c r="BI76" s="24"/>
      <c r="BJ76" s="62">
        <f>SUM(Cadastro!BG30,Cadastro!BG38)*Z76</f>
        <v>42.673</v>
      </c>
      <c r="BK76" s="63">
        <f>ROUND(BJ76,0)</f>
        <v>43</v>
      </c>
      <c r="BL76" s="606">
        <f>BK76</f>
        <v>43</v>
      </c>
      <c r="BM76" s="606"/>
      <c r="BN76" s="606"/>
      <c r="BO76" s="606"/>
      <c r="BP76" s="606"/>
      <c r="BQ76" s="606"/>
      <c r="BR76" s="606"/>
      <c r="BS76" s="606"/>
      <c r="BT76" s="606"/>
      <c r="BU76" s="45"/>
      <c r="BV76" s="598"/>
      <c r="BW76" s="598"/>
      <c r="BX76" s="598"/>
      <c r="BY76" s="598"/>
      <c r="BZ76" s="598"/>
      <c r="CA76" s="598"/>
      <c r="CB76" s="598"/>
      <c r="CC76" s="598"/>
      <c r="CD76" s="598"/>
      <c r="CE76" s="24"/>
      <c r="CF76" s="611">
        <f>BV76/BL76</f>
        <v>0</v>
      </c>
      <c r="CG76" s="611"/>
      <c r="CH76" s="611"/>
      <c r="CI76" s="611"/>
      <c r="CJ76" s="611"/>
      <c r="CK76" s="611"/>
      <c r="CL76" s="611"/>
      <c r="CM76" s="611"/>
      <c r="CN76" s="611"/>
      <c r="CO76" s="52"/>
      <c r="CP76" s="52"/>
      <c r="CQ76" s="47"/>
      <c r="CR76" s="47"/>
      <c r="CS76" s="47"/>
      <c r="CT76" s="47"/>
      <c r="CU76" s="47"/>
      <c r="CV76" s="47"/>
      <c r="CW76" s="47"/>
      <c r="CX76" s="47"/>
      <c r="CY76" s="48"/>
      <c r="CZ76" s="49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</row>
    <row r="77" spans="3:158" ht="24.75" customHeight="1">
      <c r="C77" s="622" t="s">
        <v>370</v>
      </c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622"/>
      <c r="R77" s="622"/>
      <c r="S77" s="622"/>
      <c r="T77" s="622"/>
      <c r="U77" s="622"/>
      <c r="V77" s="622"/>
      <c r="W77" s="622"/>
      <c r="X77" s="622"/>
      <c r="Z77" s="625">
        <v>0.414</v>
      </c>
      <c r="AA77" s="625"/>
      <c r="AB77" s="625"/>
      <c r="AC77" s="625"/>
      <c r="AD77" s="625"/>
      <c r="AE77" s="625"/>
      <c r="AF77" s="625"/>
      <c r="AG77" s="629" t="s">
        <v>388</v>
      </c>
      <c r="AH77" s="629"/>
      <c r="AI77" s="629"/>
      <c r="AJ77" s="629"/>
      <c r="AK77" s="629"/>
      <c r="AL77" s="629"/>
      <c r="AM77" s="629"/>
      <c r="AN77" s="629"/>
      <c r="AO77" s="629"/>
      <c r="AP77" s="629"/>
      <c r="AQ77" s="629"/>
      <c r="AR77" s="629"/>
      <c r="AS77" s="629"/>
      <c r="AT77" s="629"/>
      <c r="AU77" s="629"/>
      <c r="AV77" s="629"/>
      <c r="AW77" s="629"/>
      <c r="AX77" s="629"/>
      <c r="AY77" s="629"/>
      <c r="AZ77" s="629"/>
      <c r="BA77" s="629"/>
      <c r="BB77" s="629"/>
      <c r="BC77" s="629"/>
      <c r="BD77" s="629"/>
      <c r="BE77" s="629"/>
      <c r="BF77" s="629"/>
      <c r="BG77" s="629"/>
      <c r="BH77" s="629"/>
      <c r="BI77" s="24"/>
      <c r="BJ77" s="62">
        <f>BJ76*Z77</f>
        <v>17.666622</v>
      </c>
      <c r="BK77" s="63">
        <f>ROUND(BJ77,0)</f>
        <v>18</v>
      </c>
      <c r="BL77" s="623">
        <f>BK77</f>
        <v>18</v>
      </c>
      <c r="BM77" s="623"/>
      <c r="BN77" s="623"/>
      <c r="BO77" s="623"/>
      <c r="BP77" s="623"/>
      <c r="BQ77" s="623"/>
      <c r="BR77" s="623"/>
      <c r="BS77" s="623"/>
      <c r="BT77" s="623"/>
      <c r="BU77" s="45"/>
      <c r="BV77" s="607"/>
      <c r="BW77" s="607"/>
      <c r="BX77" s="607"/>
      <c r="BY77" s="607"/>
      <c r="BZ77" s="607"/>
      <c r="CA77" s="607"/>
      <c r="CB77" s="607"/>
      <c r="CC77" s="607"/>
      <c r="CD77" s="607"/>
      <c r="CE77" s="24"/>
      <c r="CF77" s="624">
        <f>BV77/BL77</f>
        <v>0</v>
      </c>
      <c r="CG77" s="624"/>
      <c r="CH77" s="624"/>
      <c r="CI77" s="624"/>
      <c r="CJ77" s="624"/>
      <c r="CK77" s="624"/>
      <c r="CL77" s="624"/>
      <c r="CM77" s="624"/>
      <c r="CN77" s="624"/>
      <c r="CO77" s="52"/>
      <c r="CP77" s="52"/>
      <c r="CQ77" s="47"/>
      <c r="CR77" s="47"/>
      <c r="CS77" s="47"/>
      <c r="CT77" s="47"/>
      <c r="CU77" s="47"/>
      <c r="CV77" s="47"/>
      <c r="CW77" s="47"/>
      <c r="CX77" s="47"/>
      <c r="CY77" s="48"/>
      <c r="CZ77" s="49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</row>
    <row r="78" spans="3:158" ht="24.75" customHeight="1">
      <c r="C78" s="622" t="s">
        <v>373</v>
      </c>
      <c r="D78" s="622"/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  <c r="P78" s="622"/>
      <c r="Q78" s="622"/>
      <c r="R78" s="622"/>
      <c r="S78" s="622"/>
      <c r="T78" s="622"/>
      <c r="U78" s="622"/>
      <c r="V78" s="622"/>
      <c r="W78" s="622"/>
      <c r="X78" s="622"/>
      <c r="Z78" s="625">
        <v>0.442</v>
      </c>
      <c r="AA78" s="625"/>
      <c r="AB78" s="625"/>
      <c r="AC78" s="625"/>
      <c r="AD78" s="625"/>
      <c r="AE78" s="625"/>
      <c r="AF78" s="625"/>
      <c r="AG78" s="629" t="s">
        <v>388</v>
      </c>
      <c r="AH78" s="629"/>
      <c r="AI78" s="629"/>
      <c r="AJ78" s="629"/>
      <c r="AK78" s="629"/>
      <c r="AL78" s="629"/>
      <c r="AM78" s="629"/>
      <c r="AN78" s="629"/>
      <c r="AO78" s="629"/>
      <c r="AP78" s="629"/>
      <c r="AQ78" s="629"/>
      <c r="AR78" s="629"/>
      <c r="AS78" s="629"/>
      <c r="AT78" s="629"/>
      <c r="AU78" s="629"/>
      <c r="AV78" s="629"/>
      <c r="AW78" s="629"/>
      <c r="AX78" s="629"/>
      <c r="AY78" s="629"/>
      <c r="AZ78" s="629"/>
      <c r="BA78" s="629"/>
      <c r="BB78" s="629"/>
      <c r="BC78" s="629"/>
      <c r="BD78" s="629"/>
      <c r="BE78" s="629"/>
      <c r="BF78" s="629"/>
      <c r="BG78" s="629"/>
      <c r="BH78" s="629"/>
      <c r="BI78" s="24"/>
      <c r="BJ78" s="62">
        <f>BJ76*Z78</f>
        <v>18.861466</v>
      </c>
      <c r="BK78" s="63">
        <f>ROUND(BJ78,0)</f>
        <v>19</v>
      </c>
      <c r="BL78" s="623">
        <f>BK78</f>
        <v>19</v>
      </c>
      <c r="BM78" s="623"/>
      <c r="BN78" s="623"/>
      <c r="BO78" s="623"/>
      <c r="BP78" s="623"/>
      <c r="BQ78" s="623"/>
      <c r="BR78" s="623"/>
      <c r="BS78" s="623"/>
      <c r="BT78" s="623"/>
      <c r="BU78" s="45"/>
      <c r="BV78" s="607"/>
      <c r="BW78" s="607"/>
      <c r="BX78" s="607"/>
      <c r="BY78" s="607"/>
      <c r="BZ78" s="607"/>
      <c r="CA78" s="607"/>
      <c r="CB78" s="607"/>
      <c r="CC78" s="607"/>
      <c r="CD78" s="607"/>
      <c r="CE78" s="24"/>
      <c r="CF78" s="624">
        <f>BV78/BL78</f>
        <v>0</v>
      </c>
      <c r="CG78" s="624"/>
      <c r="CH78" s="624"/>
      <c r="CI78" s="624"/>
      <c r="CJ78" s="624"/>
      <c r="CK78" s="624"/>
      <c r="CL78" s="624"/>
      <c r="CM78" s="624"/>
      <c r="CN78" s="624"/>
      <c r="CO78" s="52"/>
      <c r="CP78" s="52"/>
      <c r="CQ78" s="47"/>
      <c r="CR78" s="47"/>
      <c r="CS78" s="47"/>
      <c r="CT78" s="47"/>
      <c r="CU78" s="47"/>
      <c r="CV78" s="47"/>
      <c r="CW78" s="47"/>
      <c r="CX78" s="47"/>
      <c r="CY78" s="48"/>
      <c r="CZ78" s="49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</row>
    <row r="79" spans="3:157" ht="24.75" customHeight="1">
      <c r="C79" s="622" t="s">
        <v>374</v>
      </c>
      <c r="D79" s="622"/>
      <c r="E79" s="622"/>
      <c r="F79" s="622"/>
      <c r="G79" s="622"/>
      <c r="H79" s="622"/>
      <c r="I79" s="622"/>
      <c r="J79" s="622"/>
      <c r="K79" s="622"/>
      <c r="L79" s="622"/>
      <c r="M79" s="622"/>
      <c r="N79" s="622"/>
      <c r="O79" s="622"/>
      <c r="P79" s="622"/>
      <c r="Q79" s="622"/>
      <c r="R79" s="622"/>
      <c r="S79" s="622"/>
      <c r="T79" s="622"/>
      <c r="U79" s="622"/>
      <c r="V79" s="622"/>
      <c r="W79" s="622"/>
      <c r="X79" s="622"/>
      <c r="Z79" s="628">
        <v>0.086</v>
      </c>
      <c r="AA79" s="628"/>
      <c r="AB79" s="628"/>
      <c r="AC79" s="628"/>
      <c r="AD79" s="628"/>
      <c r="AE79" s="628"/>
      <c r="AF79" s="628"/>
      <c r="AG79" s="629" t="s">
        <v>388</v>
      </c>
      <c r="AH79" s="629"/>
      <c r="AI79" s="629"/>
      <c r="AJ79" s="629"/>
      <c r="AK79" s="629"/>
      <c r="AL79" s="629"/>
      <c r="AM79" s="629"/>
      <c r="AN79" s="629"/>
      <c r="AO79" s="629"/>
      <c r="AP79" s="629"/>
      <c r="AQ79" s="629"/>
      <c r="AR79" s="629"/>
      <c r="AS79" s="629"/>
      <c r="AT79" s="629"/>
      <c r="AU79" s="629"/>
      <c r="AV79" s="629"/>
      <c r="AW79" s="629"/>
      <c r="AX79" s="629"/>
      <c r="AY79" s="629"/>
      <c r="AZ79" s="629"/>
      <c r="BA79" s="629"/>
      <c r="BB79" s="629"/>
      <c r="BC79" s="629"/>
      <c r="BD79" s="629"/>
      <c r="BE79" s="629"/>
      <c r="BF79" s="629"/>
      <c r="BG79" s="629"/>
      <c r="BH79" s="629"/>
      <c r="BI79" s="24"/>
      <c r="BJ79" s="62">
        <f>BJ76*Z79</f>
        <v>3.6698779999999998</v>
      </c>
      <c r="BK79" s="63">
        <f>ROUND(BJ79,0)</f>
        <v>4</v>
      </c>
      <c r="BL79" s="623">
        <f>BK79</f>
        <v>4</v>
      </c>
      <c r="BM79" s="623"/>
      <c r="BN79" s="623"/>
      <c r="BO79" s="623"/>
      <c r="BP79" s="623"/>
      <c r="BQ79" s="623"/>
      <c r="BR79" s="623"/>
      <c r="BS79" s="623"/>
      <c r="BT79" s="623"/>
      <c r="BU79" s="45"/>
      <c r="BV79" s="627"/>
      <c r="BW79" s="627"/>
      <c r="BX79" s="627"/>
      <c r="BY79" s="627"/>
      <c r="BZ79" s="627"/>
      <c r="CA79" s="627"/>
      <c r="CB79" s="627"/>
      <c r="CC79" s="627"/>
      <c r="CD79" s="627"/>
      <c r="CE79" s="24"/>
      <c r="CF79" s="624">
        <f>BV79/BL79</f>
        <v>0</v>
      </c>
      <c r="CG79" s="624"/>
      <c r="CH79" s="624"/>
      <c r="CI79" s="624"/>
      <c r="CJ79" s="624"/>
      <c r="CK79" s="624"/>
      <c r="CL79" s="624"/>
      <c r="CM79" s="624"/>
      <c r="CN79" s="624"/>
      <c r="CO79" s="52"/>
      <c r="CP79" s="52"/>
      <c r="CQ79" s="47"/>
      <c r="CR79" s="47"/>
      <c r="CS79" s="47"/>
      <c r="CT79" s="47"/>
      <c r="CU79" s="47"/>
      <c r="CV79" s="47"/>
      <c r="CW79" s="47"/>
      <c r="CX79" s="47"/>
      <c r="CY79" s="48"/>
      <c r="CZ79" s="49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</row>
    <row r="80" spans="3:157" ht="24.75" customHeight="1">
      <c r="C80" s="612" t="s">
        <v>375</v>
      </c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Z80" s="613">
        <v>0.058</v>
      </c>
      <c r="AA80" s="613"/>
      <c r="AB80" s="613"/>
      <c r="AC80" s="613"/>
      <c r="AD80" s="613"/>
      <c r="AE80" s="613"/>
      <c r="AF80" s="613"/>
      <c r="AG80" s="615" t="s">
        <v>388</v>
      </c>
      <c r="AH80" s="615"/>
      <c r="AI80" s="615"/>
      <c r="AJ80" s="615"/>
      <c r="AK80" s="615"/>
      <c r="AL80" s="615"/>
      <c r="AM80" s="615"/>
      <c r="AN80" s="615"/>
      <c r="AO80" s="615"/>
      <c r="AP80" s="615"/>
      <c r="AQ80" s="615"/>
      <c r="AR80" s="615"/>
      <c r="AS80" s="615"/>
      <c r="AT80" s="615"/>
      <c r="AU80" s="615"/>
      <c r="AV80" s="615"/>
      <c r="AW80" s="615"/>
      <c r="AX80" s="615"/>
      <c r="AY80" s="615"/>
      <c r="AZ80" s="615"/>
      <c r="BA80" s="615"/>
      <c r="BB80" s="615"/>
      <c r="BC80" s="615"/>
      <c r="BD80" s="615"/>
      <c r="BE80" s="615"/>
      <c r="BF80" s="615"/>
      <c r="BG80" s="615"/>
      <c r="BH80" s="615"/>
      <c r="BI80" s="24"/>
      <c r="BJ80" s="62">
        <f>BJ76*Z80</f>
        <v>2.4750340000000004</v>
      </c>
      <c r="BK80" s="63">
        <f>ROUND(BJ80,0)</f>
        <v>2</v>
      </c>
      <c r="BL80" s="616">
        <f>BK80</f>
        <v>2</v>
      </c>
      <c r="BM80" s="616"/>
      <c r="BN80" s="616"/>
      <c r="BO80" s="616"/>
      <c r="BP80" s="616"/>
      <c r="BQ80" s="616"/>
      <c r="BR80" s="616"/>
      <c r="BS80" s="616"/>
      <c r="BT80" s="616"/>
      <c r="BU80" s="45"/>
      <c r="BV80" s="617"/>
      <c r="BW80" s="617"/>
      <c r="BX80" s="617"/>
      <c r="BY80" s="617"/>
      <c r="BZ80" s="617"/>
      <c r="CA80" s="617"/>
      <c r="CB80" s="617"/>
      <c r="CC80" s="617"/>
      <c r="CD80" s="617"/>
      <c r="CE80" s="24"/>
      <c r="CF80" s="618">
        <f>BV80/BL80</f>
        <v>0</v>
      </c>
      <c r="CG80" s="618"/>
      <c r="CH80" s="618"/>
      <c r="CI80" s="618"/>
      <c r="CJ80" s="618"/>
      <c r="CK80" s="618"/>
      <c r="CL80" s="618"/>
      <c r="CM80" s="618"/>
      <c r="CN80" s="618"/>
      <c r="CO80" s="52"/>
      <c r="CP80" s="52"/>
      <c r="CQ80" s="47"/>
      <c r="CR80" s="47"/>
      <c r="CS80" s="47"/>
      <c r="CT80" s="47"/>
      <c r="CU80" s="47"/>
      <c r="CV80" s="47"/>
      <c r="CW80" s="47"/>
      <c r="CX80" s="47"/>
      <c r="CY80" s="48"/>
      <c r="CZ80" s="49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</row>
    <row r="81" spans="3:194" ht="4.5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26"/>
      <c r="BK81" s="26"/>
      <c r="BT81" s="55"/>
      <c r="BU81" s="55"/>
      <c r="CF81" s="26"/>
      <c r="CG81" s="26"/>
      <c r="CH81" s="26"/>
      <c r="CI81" s="26"/>
      <c r="CJ81" s="26"/>
      <c r="CK81" s="26"/>
      <c r="CL81" s="26"/>
      <c r="CM81" s="26"/>
      <c r="CN81" s="56"/>
      <c r="CO81" s="24"/>
      <c r="CP81" s="56"/>
      <c r="CQ81" s="56"/>
      <c r="CR81" s="56"/>
      <c r="CS81" s="56"/>
      <c r="CT81" s="56"/>
      <c r="CU81" s="48"/>
      <c r="CV81" s="48"/>
      <c r="CW81" s="56"/>
      <c r="CX81" s="56"/>
      <c r="CY81" s="24"/>
      <c r="CZ81" s="24"/>
      <c r="DA81" s="56"/>
      <c r="DB81" s="56"/>
      <c r="DC81" s="56"/>
      <c r="DD81" s="56"/>
      <c r="DE81" s="56"/>
      <c r="DF81" s="48"/>
      <c r="DG81" s="48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26"/>
      <c r="EA81" s="26"/>
      <c r="EB81" s="56"/>
      <c r="EC81" s="56"/>
      <c r="ED81" s="56"/>
      <c r="EE81" s="56"/>
      <c r="EF81" s="56"/>
      <c r="EG81" s="56"/>
      <c r="EH81" s="56"/>
      <c r="EI81" s="56"/>
      <c r="EJ81" s="57"/>
      <c r="EK81" s="57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</row>
    <row r="82" spans="1:256" s="64" customFormat="1" ht="30" customHeight="1">
      <c r="A82" s="70"/>
      <c r="B82" s="70"/>
      <c r="C82" s="626" t="s">
        <v>389</v>
      </c>
      <c r="D82" s="626"/>
      <c r="E82" s="626"/>
      <c r="F82" s="626"/>
      <c r="G82" s="626"/>
      <c r="H82" s="626"/>
      <c r="I82" s="626"/>
      <c r="J82" s="626"/>
      <c r="K82" s="626"/>
      <c r="L82" s="626"/>
      <c r="M82" s="626"/>
      <c r="N82" s="626"/>
      <c r="O82" s="626"/>
      <c r="P82" s="626"/>
      <c r="Q82" s="626"/>
      <c r="R82" s="626"/>
      <c r="S82" s="626"/>
      <c r="T82" s="626"/>
      <c r="U82" s="626"/>
      <c r="V82" s="626"/>
      <c r="W82" s="626"/>
      <c r="X82" s="626"/>
      <c r="Y82" s="626"/>
      <c r="Z82" s="626"/>
      <c r="AA82" s="626"/>
      <c r="AB82" s="626"/>
      <c r="AC82" s="626"/>
      <c r="AD82" s="626"/>
      <c r="AE82" s="626"/>
      <c r="AF82" s="626"/>
      <c r="AG82" s="626"/>
      <c r="AH82" s="626"/>
      <c r="AI82" s="626"/>
      <c r="AJ82" s="626"/>
      <c r="AK82" s="626"/>
      <c r="AL82" s="626"/>
      <c r="AM82" s="626"/>
      <c r="AN82" s="626"/>
      <c r="AO82" s="626"/>
      <c r="AP82" s="626"/>
      <c r="AQ82" s="626"/>
      <c r="AR82" s="626"/>
      <c r="AS82" s="626"/>
      <c r="AT82" s="626"/>
      <c r="AU82" s="626"/>
      <c r="AV82" s="626"/>
      <c r="AW82" s="626"/>
      <c r="AX82" s="626"/>
      <c r="AY82" s="626"/>
      <c r="AZ82" s="626"/>
      <c r="BA82" s="626"/>
      <c r="BB82" s="626"/>
      <c r="BC82" s="626"/>
      <c r="BD82" s="626"/>
      <c r="BE82" s="626"/>
      <c r="BF82" s="626"/>
      <c r="BG82" s="626"/>
      <c r="BH82" s="626"/>
      <c r="BI82" s="626"/>
      <c r="BJ82" s="626"/>
      <c r="BK82" s="626"/>
      <c r="BL82" s="626"/>
      <c r="BM82" s="626"/>
      <c r="BN82" s="626"/>
      <c r="BO82" s="626"/>
      <c r="BP82" s="626"/>
      <c r="BQ82" s="626"/>
      <c r="BR82" s="626"/>
      <c r="BS82" s="626"/>
      <c r="BT82" s="626"/>
      <c r="BU82" s="626"/>
      <c r="BV82" s="626"/>
      <c r="BW82" s="626"/>
      <c r="BX82" s="626"/>
      <c r="BY82" s="626"/>
      <c r="BZ82" s="626"/>
      <c r="CA82" s="626"/>
      <c r="CB82" s="626"/>
      <c r="CC82" s="626"/>
      <c r="CD82" s="626"/>
      <c r="CE82" s="626"/>
      <c r="CF82" s="626"/>
      <c r="CG82" s="626"/>
      <c r="CH82" s="626"/>
      <c r="CI82" s="626"/>
      <c r="CJ82" s="626"/>
      <c r="CK82" s="626"/>
      <c r="CL82" s="626"/>
      <c r="CM82" s="626"/>
      <c r="CN82" s="626"/>
      <c r="CO82" s="71"/>
      <c r="CP82" s="72"/>
      <c r="CQ82" s="72"/>
      <c r="CR82" s="72"/>
      <c r="CS82" s="72"/>
      <c r="CT82" s="72"/>
      <c r="CU82" s="73"/>
      <c r="CV82" s="73"/>
      <c r="CW82" s="72"/>
      <c r="CX82" s="72"/>
      <c r="CY82" s="71"/>
      <c r="CZ82" s="71"/>
      <c r="DA82" s="72"/>
      <c r="DB82" s="72"/>
      <c r="DC82" s="72"/>
      <c r="DD82" s="72"/>
      <c r="DE82" s="72"/>
      <c r="DF82" s="73"/>
      <c r="DG82" s="73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0"/>
      <c r="EA82" s="70"/>
      <c r="EB82" s="72"/>
      <c r="EC82" s="72"/>
      <c r="ED82" s="72"/>
      <c r="EE82" s="72"/>
      <c r="EF82" s="72"/>
      <c r="EG82" s="72"/>
      <c r="EH82" s="72"/>
      <c r="EI82" s="72"/>
      <c r="EJ82" s="74"/>
      <c r="EK82" s="74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3:157" ht="24.75" customHeight="1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24"/>
      <c r="BJ83" s="33"/>
      <c r="BK83" s="33"/>
      <c r="BL83" s="77"/>
      <c r="BM83" s="77"/>
      <c r="BN83" s="77"/>
      <c r="BO83" s="77"/>
      <c r="BP83" s="77"/>
      <c r="BQ83" s="77"/>
      <c r="BR83" s="77"/>
      <c r="BS83" s="77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78"/>
      <c r="CG83" s="78"/>
      <c r="CH83" s="78"/>
      <c r="CI83" s="78"/>
      <c r="CJ83" s="78"/>
      <c r="CK83" s="78"/>
      <c r="CL83" s="78"/>
      <c r="CM83" s="78"/>
      <c r="CN83" s="78"/>
      <c r="CO83" s="52"/>
      <c r="CP83" s="52"/>
      <c r="CQ83" s="47"/>
      <c r="CR83" s="47"/>
      <c r="CS83" s="47"/>
      <c r="CT83" s="47"/>
      <c r="CU83" s="47"/>
      <c r="CV83" s="47"/>
      <c r="CW83" s="47"/>
      <c r="CX83" s="47"/>
      <c r="CY83" s="48"/>
      <c r="CZ83" s="49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</row>
    <row r="84" spans="3:173" ht="9.75" customHeight="1">
      <c r="C84" s="32"/>
      <c r="D84" s="32"/>
      <c r="E84" s="79" t="s">
        <v>390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CF84" s="26"/>
      <c r="CG84" s="26"/>
      <c r="CH84" s="26"/>
      <c r="CI84" s="26"/>
      <c r="CJ84" s="26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26"/>
      <c r="DD84" s="26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</row>
    <row r="85" spans="3:173" ht="12.75"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29"/>
      <c r="X85" s="29"/>
      <c r="AC85" s="29"/>
      <c r="CA85" s="28"/>
      <c r="CC85" s="28"/>
      <c r="CD85" s="28"/>
      <c r="CE85" s="29"/>
      <c r="CF85" s="29"/>
      <c r="CG85" s="29"/>
      <c r="CH85" s="29"/>
      <c r="CI85" s="29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</row>
    <row r="86" spans="3:173" ht="12.75"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</row>
    <row r="87" spans="3:173" ht="12.75"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</row>
    <row r="88" spans="131:173" ht="12.75"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</row>
    <row r="89" spans="131:173" ht="12.75"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</row>
    <row r="90" spans="131:173" ht="12.75"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</row>
    <row r="91" spans="131:173" ht="12.75"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</row>
    <row r="92" spans="131:173" ht="12.75"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</row>
    <row r="93" spans="131:173" ht="12.75"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</row>
    <row r="94" spans="131:174" ht="12.75"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</row>
    <row r="95" spans="131:174" ht="12.75"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</row>
    <row r="96" spans="131:174" ht="12.75"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</row>
    <row r="97" spans="131:174" ht="12.75"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</row>
    <row r="98" spans="131:174" ht="12.75"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</row>
    <row r="99" spans="131:174" ht="12.75"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</row>
    <row r="100" spans="131:174" ht="12.75"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</row>
    <row r="101" spans="131:174" ht="12.75"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</row>
    <row r="102" spans="131:174" ht="12.75"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</row>
    <row r="103" spans="131:174" ht="12.75"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</row>
    <row r="104" spans="131:174" ht="12.75"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</row>
    <row r="105" spans="131:174" ht="12.75"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</row>
    <row r="106" spans="131:174" ht="12.75"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</row>
    <row r="107" spans="131:174" ht="12.75"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</row>
    <row r="108" spans="131:174" ht="12.75"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</row>
    <row r="109" spans="131:174" ht="12.75"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</row>
    <row r="110" spans="131:174" ht="12.75"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</row>
    <row r="111" spans="131:174" ht="12.75"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</row>
    <row r="112" spans="131:174" ht="12.75"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</row>
    <row r="113" spans="131:174" ht="12.75"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</row>
    <row r="114" spans="131:174" ht="12.75"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</row>
    <row r="115" spans="131:174" ht="12.75"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</row>
    <row r="116" spans="131:174" ht="12.75"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</row>
    <row r="117" spans="131:174" ht="12.75"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</row>
    <row r="118" spans="131:174" ht="12.75"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</row>
    <row r="119" spans="131:174" ht="12.75"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</row>
    <row r="120" spans="131:174" ht="12.75"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</row>
    <row r="121" spans="131:174" ht="12.75"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</row>
    <row r="122" spans="131:174" ht="12.75"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</row>
    <row r="123" spans="131:174" ht="12.75"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</row>
    <row r="124" spans="131:174" ht="12.75"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</row>
    <row r="125" spans="131:174" ht="12.75"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</row>
    <row r="126" spans="131:174" ht="12.75"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</row>
    <row r="127" spans="131:174" ht="12.75"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</row>
    <row r="128" spans="131:174" ht="12.75"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</row>
    <row r="129" spans="131:174" ht="12.75"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</row>
    <row r="130" spans="131:174" ht="12.75"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</row>
    <row r="131" spans="131:174" ht="12.75"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</row>
    <row r="132" spans="131:174" ht="12.75"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</row>
    <row r="133" spans="131:174" ht="12.75"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</row>
    <row r="134" spans="131:174" ht="12.75"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</row>
    <row r="135" spans="131:174" ht="12.75"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</row>
    <row r="136" spans="131:174" ht="12.75"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</row>
    <row r="137" spans="131:174" ht="12.75"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</row>
    <row r="138" spans="131:174" ht="12.75"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</row>
    <row r="139" spans="131:174" ht="12.75"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</row>
    <row r="140" spans="131:174" ht="12.75"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</row>
    <row r="141" spans="131:174" ht="12.75"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</row>
    <row r="142" spans="131:174" ht="12.75"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</row>
    <row r="143" spans="131:174" ht="12.75"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</row>
    <row r="144" spans="131:174" ht="12.75"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</row>
    <row r="145" spans="131:174" ht="12.75"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</row>
    <row r="146" spans="131:174" ht="12.75"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</row>
    <row r="147" spans="131:174" ht="12.75"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</row>
    <row r="148" spans="131:174" ht="12.75"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</row>
    <row r="149" spans="131:174" ht="12.75"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</row>
    <row r="150" spans="131:174" ht="12.75"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</row>
    <row r="151" spans="131:174" ht="12.75"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</row>
    <row r="152" spans="131:174" ht="12.75"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</row>
    <row r="153" spans="131:174" ht="12.75"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</row>
    <row r="154" spans="131:174" ht="12.75"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</row>
    <row r="155" spans="131:174" ht="12.75"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</row>
    <row r="156" spans="131:174" ht="12.75"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</row>
    <row r="157" spans="131:174" ht="12.75"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</row>
    <row r="158" spans="131:174" ht="12.75"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</row>
    <row r="159" spans="131:174" ht="12.75"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</row>
    <row r="160" spans="131:174" ht="12.75"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</row>
    <row r="161" spans="131:174" ht="12.75"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</row>
    <row r="162" spans="131:174" ht="12.75"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</row>
    <row r="163" spans="131:174" ht="12.75"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</row>
    <row r="164" spans="131:174" ht="12.75"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</row>
    <row r="165" spans="131:174" ht="12.75"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</row>
    <row r="166" spans="131:174" ht="12.75"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</row>
    <row r="167" spans="131:174" ht="12.75"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</row>
    <row r="168" spans="131:174" ht="12.75"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</row>
    <row r="169" spans="131:174" ht="12.75"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</row>
    <row r="170" spans="131:174" ht="12.75"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</row>
    <row r="171" spans="131:174" ht="12.75"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</row>
    <row r="172" spans="131:174" ht="12.75"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</row>
    <row r="173" spans="131:174" ht="12.75"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</row>
    <row r="174" spans="131:174" ht="12.75"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</row>
  </sheetData>
  <sheetProtection password="DABF" sheet="1"/>
  <mergeCells count="177">
    <mergeCell ref="C82:CN82"/>
    <mergeCell ref="C85:V85"/>
    <mergeCell ref="C86:V86"/>
    <mergeCell ref="C87:V87"/>
    <mergeCell ref="C80:X80"/>
    <mergeCell ref="Z80:AF80"/>
    <mergeCell ref="AG80:BH80"/>
    <mergeCell ref="BL80:BT80"/>
    <mergeCell ref="BV80:CD80"/>
    <mergeCell ref="CF80:CN80"/>
    <mergeCell ref="C79:X79"/>
    <mergeCell ref="Z79:AF79"/>
    <mergeCell ref="AG79:BH79"/>
    <mergeCell ref="BL79:BT79"/>
    <mergeCell ref="BV79:CD79"/>
    <mergeCell ref="CF79:CN79"/>
    <mergeCell ref="C78:X78"/>
    <mergeCell ref="Z78:AF78"/>
    <mergeCell ref="AG78:BH78"/>
    <mergeCell ref="BL78:BT78"/>
    <mergeCell ref="BV78:CD78"/>
    <mergeCell ref="CF78:CN78"/>
    <mergeCell ref="C77:X77"/>
    <mergeCell ref="Z77:AF77"/>
    <mergeCell ref="AG77:BH77"/>
    <mergeCell ref="BL77:BT77"/>
    <mergeCell ref="BV77:CD77"/>
    <mergeCell ref="CF77:CN77"/>
    <mergeCell ref="CF68:CN68"/>
    <mergeCell ref="C74:CN74"/>
    <mergeCell ref="C76:X76"/>
    <mergeCell ref="Z76:AF76"/>
    <mergeCell ref="AG76:BH76"/>
    <mergeCell ref="BL76:BT76"/>
    <mergeCell ref="BV76:CD76"/>
    <mergeCell ref="CF76:CN76"/>
    <mergeCell ref="C68:X68"/>
    <mergeCell ref="Z68:AF68"/>
    <mergeCell ref="AG68:AH68"/>
    <mergeCell ref="AI68:BH68"/>
    <mergeCell ref="BL68:BT68"/>
    <mergeCell ref="BV68:CD68"/>
    <mergeCell ref="CF66:CN66"/>
    <mergeCell ref="C67:X67"/>
    <mergeCell ref="Z67:AF67"/>
    <mergeCell ref="AG67:AH67"/>
    <mergeCell ref="AI67:BH67"/>
    <mergeCell ref="BL67:BT67"/>
    <mergeCell ref="BV67:CD67"/>
    <mergeCell ref="CF67:CN67"/>
    <mergeCell ref="C66:X66"/>
    <mergeCell ref="Z66:AF66"/>
    <mergeCell ref="AG66:AH66"/>
    <mergeCell ref="AI66:BH66"/>
    <mergeCell ref="BL66:BT66"/>
    <mergeCell ref="BV66:CD66"/>
    <mergeCell ref="C63:CN63"/>
    <mergeCell ref="C65:X65"/>
    <mergeCell ref="Z65:AF65"/>
    <mergeCell ref="AG65:AH65"/>
    <mergeCell ref="AI65:BH65"/>
    <mergeCell ref="BL65:BT65"/>
    <mergeCell ref="BV65:CD65"/>
    <mergeCell ref="CF65:CN65"/>
    <mergeCell ref="CF56:CN56"/>
    <mergeCell ref="C57:X57"/>
    <mergeCell ref="Z57:AF57"/>
    <mergeCell ref="AG57:AH57"/>
    <mergeCell ref="AI57:BH57"/>
    <mergeCell ref="BL57:BT57"/>
    <mergeCell ref="BV57:CD57"/>
    <mergeCell ref="CF57:CN57"/>
    <mergeCell ref="C56:X56"/>
    <mergeCell ref="Z56:AF56"/>
    <mergeCell ref="AG56:AH56"/>
    <mergeCell ref="AI56:BH56"/>
    <mergeCell ref="BL56:BT56"/>
    <mergeCell ref="BV56:CD56"/>
    <mergeCell ref="CF54:CN54"/>
    <mergeCell ref="C55:X55"/>
    <mergeCell ref="Z55:AF55"/>
    <mergeCell ref="AG55:AH55"/>
    <mergeCell ref="AI55:BH55"/>
    <mergeCell ref="BL55:BT55"/>
    <mergeCell ref="BV55:CD55"/>
    <mergeCell ref="CF55:CN55"/>
    <mergeCell ref="C54:X54"/>
    <mergeCell ref="Z54:AF54"/>
    <mergeCell ref="AG54:AH54"/>
    <mergeCell ref="AI54:BH54"/>
    <mergeCell ref="BL54:BT54"/>
    <mergeCell ref="BV54:CD54"/>
    <mergeCell ref="C34:CN34"/>
    <mergeCell ref="C38:CN38"/>
    <mergeCell ref="C51:CN51"/>
    <mergeCell ref="C53:X53"/>
    <mergeCell ref="Z53:AF53"/>
    <mergeCell ref="AG53:AH53"/>
    <mergeCell ref="AI53:BH53"/>
    <mergeCell ref="BL53:BT53"/>
    <mergeCell ref="BV53:CD53"/>
    <mergeCell ref="CF53:CN53"/>
    <mergeCell ref="CF29:CN29"/>
    <mergeCell ref="C30:X30"/>
    <mergeCell ref="Z30:AF30"/>
    <mergeCell ref="AG30:AH30"/>
    <mergeCell ref="AI30:BH30"/>
    <mergeCell ref="BL30:BT30"/>
    <mergeCell ref="BV30:CD30"/>
    <mergeCell ref="CF30:CN30"/>
    <mergeCell ref="C29:X29"/>
    <mergeCell ref="Z29:AF29"/>
    <mergeCell ref="AG29:AH29"/>
    <mergeCell ref="AI29:BH29"/>
    <mergeCell ref="BL29:BT29"/>
    <mergeCell ref="BV29:CD29"/>
    <mergeCell ref="C26:CN26"/>
    <mergeCell ref="C28:X28"/>
    <mergeCell ref="Z28:AF28"/>
    <mergeCell ref="AG28:AH28"/>
    <mergeCell ref="AI28:BH28"/>
    <mergeCell ref="BL28:BT28"/>
    <mergeCell ref="BV28:CD28"/>
    <mergeCell ref="CF28:CN28"/>
    <mergeCell ref="CF23:CN23"/>
    <mergeCell ref="C24:X24"/>
    <mergeCell ref="Z24:AF24"/>
    <mergeCell ref="AG24:AH24"/>
    <mergeCell ref="AI24:BH24"/>
    <mergeCell ref="BL24:BT24"/>
    <mergeCell ref="BV24:CD24"/>
    <mergeCell ref="CF24:CN24"/>
    <mergeCell ref="C23:X23"/>
    <mergeCell ref="Z23:AF23"/>
    <mergeCell ref="AG23:AH23"/>
    <mergeCell ref="AI23:BH23"/>
    <mergeCell ref="BL23:BT23"/>
    <mergeCell ref="BV23:CD23"/>
    <mergeCell ref="C18:CN18"/>
    <mergeCell ref="C20:CN20"/>
    <mergeCell ref="C22:X22"/>
    <mergeCell ref="Z22:AF22"/>
    <mergeCell ref="AG22:AH22"/>
    <mergeCell ref="AI22:BH22"/>
    <mergeCell ref="BL22:BT22"/>
    <mergeCell ref="BV22:CD22"/>
    <mergeCell ref="CF22:CN22"/>
    <mergeCell ref="CF11:CN11"/>
    <mergeCell ref="C12:X12"/>
    <mergeCell ref="Z12:AF12"/>
    <mergeCell ref="AG12:AH12"/>
    <mergeCell ref="AI12:BH12"/>
    <mergeCell ref="BL12:BT12"/>
    <mergeCell ref="BV12:CD12"/>
    <mergeCell ref="CF12:CN12"/>
    <mergeCell ref="C11:X11"/>
    <mergeCell ref="Z11:AF11"/>
    <mergeCell ref="AG11:AH11"/>
    <mergeCell ref="AI11:BH11"/>
    <mergeCell ref="BL11:BT11"/>
    <mergeCell ref="BV11:CD11"/>
    <mergeCell ref="C8:CN8"/>
    <mergeCell ref="C10:X10"/>
    <mergeCell ref="Z10:AF10"/>
    <mergeCell ref="AG10:AH10"/>
    <mergeCell ref="AI10:BH10"/>
    <mergeCell ref="BL10:BT10"/>
    <mergeCell ref="BV10:CD10"/>
    <mergeCell ref="CF10:CL10"/>
    <mergeCell ref="CM10:CN10"/>
    <mergeCell ref="B2:CN2"/>
    <mergeCell ref="B4:X6"/>
    <mergeCell ref="Z4:BH6"/>
    <mergeCell ref="BL4:CN4"/>
    <mergeCell ref="BL6:BT6"/>
    <mergeCell ref="BV6:CD6"/>
    <mergeCell ref="CF6:CN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8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31"/>
  <sheetViews>
    <sheetView zoomScaleSheetLayoutView="90" workbookViewId="0" topLeftCell="A25">
      <selection activeCell="F31" sqref="F31"/>
    </sheetView>
  </sheetViews>
  <sheetFormatPr defaultColWidth="11.00390625" defaultRowHeight="14.25"/>
  <cols>
    <col min="1" max="1" width="2.375" style="80" customWidth="1"/>
    <col min="2" max="2" width="27.375" style="80" customWidth="1"/>
    <col min="3" max="3" width="49.875" style="80" customWidth="1"/>
    <col min="4" max="4" width="15.125" style="80" customWidth="1"/>
    <col min="5" max="5" width="2.375" style="80" customWidth="1"/>
    <col min="6" max="6" width="9.375" style="80" customWidth="1"/>
    <col min="7" max="9" width="0" style="81" hidden="1" customWidth="1"/>
    <col min="10" max="10" width="8.375" style="82" customWidth="1"/>
    <col min="11" max="11" width="14.375" style="80" customWidth="1"/>
    <col min="12" max="14" width="0" style="83" hidden="1" customWidth="1"/>
    <col min="15" max="15" width="9.375" style="82" customWidth="1"/>
    <col min="16" max="16" width="13.125" style="80" customWidth="1"/>
    <col min="17" max="17" width="8.375" style="80" customWidth="1"/>
    <col min="18" max="18" width="2.375" style="80" customWidth="1"/>
    <col min="19" max="21" width="8.375" style="80" customWidth="1"/>
    <col min="22" max="16384" width="11.00390625" style="80" customWidth="1"/>
  </cols>
  <sheetData>
    <row r="1" spans="2:17" ht="9.75" customHeight="1"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</row>
    <row r="2" spans="2:17" ht="39.75" customHeight="1">
      <c r="B2" s="631" t="s">
        <v>391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</row>
    <row r="3" spans="2:17" ht="9.75" customHeight="1">
      <c r="B3" s="84"/>
      <c r="C3" s="84"/>
      <c r="D3" s="84"/>
      <c r="E3" s="84"/>
      <c r="F3" s="84"/>
      <c r="G3" s="85"/>
      <c r="H3" s="85"/>
      <c r="I3" s="85"/>
      <c r="J3" s="86"/>
      <c r="K3" s="84"/>
      <c r="L3" s="87"/>
      <c r="M3" s="87"/>
      <c r="N3" s="87"/>
      <c r="O3" s="86"/>
      <c r="P3" s="84"/>
      <c r="Q3" s="84"/>
    </row>
    <row r="4" spans="2:17" ht="19.5" customHeight="1">
      <c r="B4" s="632" t="s">
        <v>392</v>
      </c>
      <c r="C4" s="632"/>
      <c r="D4" s="632"/>
      <c r="E4" s="88"/>
      <c r="F4" s="632" t="s">
        <v>393</v>
      </c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</row>
    <row r="5" spans="7:15" ht="3" customHeight="1">
      <c r="G5" s="80"/>
      <c r="H5" s="80"/>
      <c r="I5" s="80"/>
      <c r="J5" s="80"/>
      <c r="L5" s="89"/>
      <c r="M5" s="89"/>
      <c r="N5" s="89"/>
      <c r="O5" s="80"/>
    </row>
    <row r="6" spans="2:17" ht="19.5" customHeight="1">
      <c r="B6" s="90" t="s">
        <v>394</v>
      </c>
      <c r="C6" s="91" t="s">
        <v>395</v>
      </c>
      <c r="D6" s="92" t="s">
        <v>396</v>
      </c>
      <c r="E6" s="88"/>
      <c r="F6" s="90" t="s">
        <v>291</v>
      </c>
      <c r="G6" s="93"/>
      <c r="H6" s="93"/>
      <c r="I6" s="93"/>
      <c r="J6" s="633" t="s">
        <v>397</v>
      </c>
      <c r="K6" s="633"/>
      <c r="L6" s="94"/>
      <c r="M6" s="94"/>
      <c r="N6" s="94"/>
      <c r="O6" s="633" t="s">
        <v>398</v>
      </c>
      <c r="P6" s="633"/>
      <c r="Q6" s="95" t="s">
        <v>399</v>
      </c>
    </row>
    <row r="7" spans="2:17" ht="9.75" customHeight="1"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</row>
    <row r="8" spans="2:17" ht="30" customHeight="1">
      <c r="B8" s="635" t="s">
        <v>400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</row>
    <row r="9" spans="2:17" ht="15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97"/>
      <c r="N9" s="97"/>
      <c r="O9" s="96"/>
      <c r="P9" s="96"/>
      <c r="Q9" s="96"/>
    </row>
    <row r="10" spans="2:21" s="98" customFormat="1" ht="54.75" customHeight="1">
      <c r="B10" s="99" t="s">
        <v>401</v>
      </c>
      <c r="C10" s="100" t="s">
        <v>402</v>
      </c>
      <c r="D10" s="101" t="s">
        <v>403</v>
      </c>
      <c r="E10" s="49"/>
      <c r="F10" s="102"/>
      <c r="G10" s="103">
        <f>'Pop.Alvo'!$BL$10</f>
        <v>0</v>
      </c>
      <c r="H10" s="104"/>
      <c r="I10" s="104"/>
      <c r="J10" s="105">
        <f aca="true" t="shared" si="0" ref="J10:J25">G10*F10</f>
        <v>0</v>
      </c>
      <c r="K10" s="106" t="s">
        <v>404</v>
      </c>
      <c r="L10" s="107">
        <v>1</v>
      </c>
      <c r="M10" s="108"/>
      <c r="N10" s="107"/>
      <c r="O10" s="109">
        <f aca="true" t="shared" si="1" ref="O10:O24">J10*L10</f>
        <v>0</v>
      </c>
      <c r="P10" s="110" t="s">
        <v>405</v>
      </c>
      <c r="Q10" s="101" t="s">
        <v>406</v>
      </c>
      <c r="S10" s="111"/>
      <c r="T10" s="111"/>
      <c r="U10" s="111"/>
    </row>
    <row r="11" spans="2:21" s="98" customFormat="1" ht="212.25" customHeight="1">
      <c r="B11" s="112" t="s">
        <v>407</v>
      </c>
      <c r="C11" s="113" t="s">
        <v>408</v>
      </c>
      <c r="D11" s="114" t="s">
        <v>409</v>
      </c>
      <c r="E11" s="49"/>
      <c r="F11" s="115"/>
      <c r="G11" s="103">
        <f>'Pop.Alvo'!$BL$10</f>
        <v>0</v>
      </c>
      <c r="H11" s="104"/>
      <c r="I11" s="104"/>
      <c r="J11" s="105">
        <f t="shared" si="0"/>
        <v>0</v>
      </c>
      <c r="K11" s="106" t="s">
        <v>404</v>
      </c>
      <c r="L11" s="116">
        <v>1</v>
      </c>
      <c r="M11" s="108"/>
      <c r="N11" s="116"/>
      <c r="O11" s="109">
        <f t="shared" si="1"/>
        <v>0</v>
      </c>
      <c r="P11" s="110" t="s">
        <v>410</v>
      </c>
      <c r="Q11" s="101" t="s">
        <v>406</v>
      </c>
      <c r="S11" s="111"/>
      <c r="T11" s="111"/>
      <c r="U11" s="111"/>
    </row>
    <row r="12" spans="2:21" s="98" customFormat="1" ht="94.5" customHeight="1">
      <c r="B12" s="99" t="s">
        <v>411</v>
      </c>
      <c r="C12" s="100" t="s">
        <v>412</v>
      </c>
      <c r="D12" s="101" t="s">
        <v>409</v>
      </c>
      <c r="E12" s="49"/>
      <c r="F12" s="115"/>
      <c r="G12" s="103">
        <f>'Pop.Alvo'!$BL$10</f>
        <v>0</v>
      </c>
      <c r="H12" s="104"/>
      <c r="I12" s="104"/>
      <c r="J12" s="105">
        <f t="shared" si="0"/>
        <v>0</v>
      </c>
      <c r="K12" s="106" t="s">
        <v>404</v>
      </c>
      <c r="L12" s="116">
        <v>1</v>
      </c>
      <c r="M12" s="108"/>
      <c r="N12" s="116"/>
      <c r="O12" s="109">
        <f t="shared" si="1"/>
        <v>0</v>
      </c>
      <c r="P12" s="110" t="s">
        <v>413</v>
      </c>
      <c r="Q12" s="101" t="s">
        <v>406</v>
      </c>
      <c r="S12" s="111"/>
      <c r="T12" s="111"/>
      <c r="U12" s="111"/>
    </row>
    <row r="13" spans="2:21" s="98" customFormat="1" ht="60" customHeight="1">
      <c r="B13" s="99" t="s">
        <v>414</v>
      </c>
      <c r="C13" s="100" t="s">
        <v>415</v>
      </c>
      <c r="D13" s="101" t="s">
        <v>409</v>
      </c>
      <c r="E13" s="49"/>
      <c r="F13" s="115"/>
      <c r="G13" s="103">
        <f>'Pop.Alvo'!$BL$10</f>
        <v>0</v>
      </c>
      <c r="H13" s="104"/>
      <c r="I13" s="104"/>
      <c r="J13" s="105">
        <f t="shared" si="0"/>
        <v>0</v>
      </c>
      <c r="K13" s="106" t="s">
        <v>404</v>
      </c>
      <c r="L13" s="116">
        <v>1</v>
      </c>
      <c r="M13" s="108"/>
      <c r="N13" s="116"/>
      <c r="O13" s="109">
        <f t="shared" si="1"/>
        <v>0</v>
      </c>
      <c r="P13" s="110" t="s">
        <v>416</v>
      </c>
      <c r="Q13" s="101" t="s">
        <v>406</v>
      </c>
      <c r="S13" s="111"/>
      <c r="T13" s="111"/>
      <c r="U13" s="111"/>
    </row>
    <row r="14" spans="2:21" s="98" customFormat="1" ht="144.75" customHeight="1">
      <c r="B14" s="112" t="s">
        <v>417</v>
      </c>
      <c r="C14" s="113" t="s">
        <v>418</v>
      </c>
      <c r="D14" s="114" t="s">
        <v>419</v>
      </c>
      <c r="E14" s="49"/>
      <c r="F14" s="115">
        <v>0.56</v>
      </c>
      <c r="G14" s="103">
        <f>'Pop.Alvo'!$BL$10</f>
        <v>0</v>
      </c>
      <c r="H14" s="104"/>
      <c r="I14" s="104"/>
      <c r="J14" s="105">
        <f t="shared" si="0"/>
        <v>0</v>
      </c>
      <c r="K14" s="106" t="s">
        <v>404</v>
      </c>
      <c r="L14" s="116">
        <v>1</v>
      </c>
      <c r="M14" s="108"/>
      <c r="N14" s="116"/>
      <c r="O14" s="109">
        <f t="shared" si="1"/>
        <v>0</v>
      </c>
      <c r="P14" s="110" t="s">
        <v>420</v>
      </c>
      <c r="Q14" s="101" t="s">
        <v>406</v>
      </c>
      <c r="S14" s="111"/>
      <c r="T14" s="111"/>
      <c r="U14" s="111"/>
    </row>
    <row r="15" spans="2:21" s="98" customFormat="1" ht="96" customHeight="1">
      <c r="B15" s="112" t="s">
        <v>421</v>
      </c>
      <c r="C15" s="113" t="s">
        <v>422</v>
      </c>
      <c r="D15" s="114" t="s">
        <v>423</v>
      </c>
      <c r="E15" s="49"/>
      <c r="F15" s="115"/>
      <c r="G15" s="103">
        <f>'Pop.Alvo'!$BL$10</f>
        <v>0</v>
      </c>
      <c r="H15" s="104"/>
      <c r="I15" s="104"/>
      <c r="J15" s="105">
        <f t="shared" si="0"/>
        <v>0</v>
      </c>
      <c r="K15" s="106" t="s">
        <v>404</v>
      </c>
      <c r="L15" s="116">
        <v>1</v>
      </c>
      <c r="M15" s="108"/>
      <c r="N15" s="116"/>
      <c r="O15" s="109">
        <f t="shared" si="1"/>
        <v>0</v>
      </c>
      <c r="P15" s="110" t="s">
        <v>424</v>
      </c>
      <c r="Q15" s="101" t="s">
        <v>406</v>
      </c>
      <c r="S15" s="111"/>
      <c r="T15" s="111"/>
      <c r="U15" s="111"/>
    </row>
    <row r="16" spans="2:21" s="98" customFormat="1" ht="105" customHeight="1">
      <c r="B16" s="638" t="s">
        <v>425</v>
      </c>
      <c r="C16" s="639" t="s">
        <v>426</v>
      </c>
      <c r="D16" s="101" t="s">
        <v>419</v>
      </c>
      <c r="E16" s="49"/>
      <c r="F16" s="115"/>
      <c r="G16" s="117">
        <f>'Pop.Alvo'!$BL$11</f>
        <v>0</v>
      </c>
      <c r="H16" s="104"/>
      <c r="I16" s="104"/>
      <c r="J16" s="105">
        <f t="shared" si="0"/>
        <v>0</v>
      </c>
      <c r="K16" s="106" t="s">
        <v>427</v>
      </c>
      <c r="L16" s="116">
        <v>4</v>
      </c>
      <c r="M16" s="108"/>
      <c r="N16" s="116"/>
      <c r="O16" s="109">
        <f t="shared" si="1"/>
        <v>0</v>
      </c>
      <c r="P16" s="110" t="s">
        <v>428</v>
      </c>
      <c r="Q16" s="101" t="s">
        <v>406</v>
      </c>
      <c r="S16" s="111"/>
      <c r="T16" s="111"/>
      <c r="U16" s="111"/>
    </row>
    <row r="17" spans="2:21" s="98" customFormat="1" ht="105" customHeight="1">
      <c r="B17" s="638"/>
      <c r="C17" s="639"/>
      <c r="D17" s="101" t="s">
        <v>409</v>
      </c>
      <c r="E17" s="49"/>
      <c r="F17" s="115"/>
      <c r="G17" s="117">
        <f>'Pop.Alvo'!$BL$11</f>
        <v>0</v>
      </c>
      <c r="H17" s="104"/>
      <c r="I17" s="104"/>
      <c r="J17" s="105">
        <f t="shared" si="0"/>
        <v>0</v>
      </c>
      <c r="K17" s="106" t="s">
        <v>427</v>
      </c>
      <c r="L17" s="116">
        <v>4</v>
      </c>
      <c r="M17" s="108"/>
      <c r="N17" s="116"/>
      <c r="O17" s="109">
        <f t="shared" si="1"/>
        <v>0</v>
      </c>
      <c r="P17" s="110" t="s">
        <v>429</v>
      </c>
      <c r="Q17" s="101" t="s">
        <v>406</v>
      </c>
      <c r="S17" s="111"/>
      <c r="T17" s="111"/>
      <c r="U17" s="111"/>
    </row>
    <row r="18" spans="2:21" s="98" customFormat="1" ht="61.5" customHeight="1">
      <c r="B18" s="638" t="s">
        <v>430</v>
      </c>
      <c r="C18" s="639" t="s">
        <v>431</v>
      </c>
      <c r="D18" s="101" t="s">
        <v>419</v>
      </c>
      <c r="E18" s="49"/>
      <c r="F18" s="115"/>
      <c r="G18" s="117">
        <f>SUM('Pop.Alvo'!$BL$12:$BT$12)</f>
        <v>0</v>
      </c>
      <c r="H18" s="104"/>
      <c r="I18" s="104"/>
      <c r="J18" s="105">
        <f t="shared" si="0"/>
        <v>0</v>
      </c>
      <c r="K18" s="106" t="s">
        <v>432</v>
      </c>
      <c r="L18" s="116">
        <v>4</v>
      </c>
      <c r="M18" s="108"/>
      <c r="N18" s="116"/>
      <c r="O18" s="109">
        <f t="shared" si="1"/>
        <v>0</v>
      </c>
      <c r="P18" s="110" t="s">
        <v>428</v>
      </c>
      <c r="Q18" s="101" t="s">
        <v>406</v>
      </c>
      <c r="S18" s="111"/>
      <c r="T18" s="111"/>
      <c r="U18" s="111"/>
    </row>
    <row r="19" spans="2:21" s="98" customFormat="1" ht="61.5" customHeight="1">
      <c r="B19" s="638"/>
      <c r="C19" s="639"/>
      <c r="D19" s="101" t="s">
        <v>409</v>
      </c>
      <c r="E19" s="49"/>
      <c r="F19" s="115"/>
      <c r="G19" s="117">
        <f>SUM('Pop.Alvo'!$BL$12:$BT$12)</f>
        <v>0</v>
      </c>
      <c r="H19" s="104"/>
      <c r="I19" s="104"/>
      <c r="J19" s="105">
        <f t="shared" si="0"/>
        <v>0</v>
      </c>
      <c r="K19" s="106" t="s">
        <v>432</v>
      </c>
      <c r="L19" s="116">
        <v>4</v>
      </c>
      <c r="M19" s="108"/>
      <c r="N19" s="116"/>
      <c r="O19" s="109">
        <f t="shared" si="1"/>
        <v>0</v>
      </c>
      <c r="P19" s="110" t="s">
        <v>429</v>
      </c>
      <c r="Q19" s="101" t="s">
        <v>406</v>
      </c>
      <c r="S19" s="111"/>
      <c r="T19" s="111"/>
      <c r="U19" s="111"/>
    </row>
    <row r="20" spans="2:21" s="98" customFormat="1" ht="78" customHeight="1">
      <c r="B20" s="99" t="s">
        <v>433</v>
      </c>
      <c r="C20" s="100" t="s">
        <v>434</v>
      </c>
      <c r="D20" s="101" t="s">
        <v>435</v>
      </c>
      <c r="E20" s="49"/>
      <c r="F20" s="115"/>
      <c r="G20" s="117">
        <f>'Pop.Alvo'!BL12</f>
        <v>0</v>
      </c>
      <c r="H20" s="104"/>
      <c r="I20" s="104"/>
      <c r="J20" s="105">
        <f t="shared" si="0"/>
        <v>0</v>
      </c>
      <c r="K20" s="106" t="s">
        <v>432</v>
      </c>
      <c r="L20" s="116">
        <v>1</v>
      </c>
      <c r="M20" s="108"/>
      <c r="N20" s="116"/>
      <c r="O20" s="109">
        <f t="shared" si="1"/>
        <v>0</v>
      </c>
      <c r="P20" s="110" t="s">
        <v>436</v>
      </c>
      <c r="Q20" s="101" t="s">
        <v>406</v>
      </c>
      <c r="S20" s="111"/>
      <c r="T20" s="111"/>
      <c r="U20" s="111"/>
    </row>
    <row r="21" spans="2:21" s="98" customFormat="1" ht="84.75" customHeight="1">
      <c r="B21" s="99" t="s">
        <v>437</v>
      </c>
      <c r="C21" s="100" t="s">
        <v>438</v>
      </c>
      <c r="D21" s="101" t="s">
        <v>435</v>
      </c>
      <c r="E21" s="49"/>
      <c r="F21" s="115"/>
      <c r="G21" s="103">
        <f>'Pop.Alvo'!$BL$10</f>
        <v>0</v>
      </c>
      <c r="H21" s="104"/>
      <c r="I21" s="104"/>
      <c r="J21" s="105">
        <f t="shared" si="0"/>
        <v>0</v>
      </c>
      <c r="K21" s="106" t="s">
        <v>404</v>
      </c>
      <c r="L21" s="116">
        <v>1</v>
      </c>
      <c r="M21" s="108"/>
      <c r="N21" s="116"/>
      <c r="O21" s="109">
        <f t="shared" si="1"/>
        <v>0</v>
      </c>
      <c r="P21" s="110" t="s">
        <v>439</v>
      </c>
      <c r="Q21" s="101" t="s">
        <v>406</v>
      </c>
      <c r="S21" s="111"/>
      <c r="T21" s="111"/>
      <c r="U21" s="111"/>
    </row>
    <row r="22" spans="2:21" s="98" customFormat="1" ht="57.75" customHeight="1">
      <c r="B22" s="99" t="s">
        <v>440</v>
      </c>
      <c r="C22" s="100" t="s">
        <v>441</v>
      </c>
      <c r="D22" s="101" t="s">
        <v>442</v>
      </c>
      <c r="E22" s="49"/>
      <c r="F22" s="115"/>
      <c r="G22" s="103">
        <f>'Pop.Alvo'!$BL$10</f>
        <v>0</v>
      </c>
      <c r="H22" s="104"/>
      <c r="I22" s="104"/>
      <c r="J22" s="105">
        <f t="shared" si="0"/>
        <v>0</v>
      </c>
      <c r="K22" s="106" t="s">
        <v>404</v>
      </c>
      <c r="L22" s="116">
        <v>1</v>
      </c>
      <c r="M22" s="108"/>
      <c r="N22" s="116"/>
      <c r="O22" s="109">
        <f t="shared" si="1"/>
        <v>0</v>
      </c>
      <c r="P22" s="110" t="s">
        <v>443</v>
      </c>
      <c r="Q22" s="101" t="s">
        <v>406</v>
      </c>
      <c r="S22" s="111"/>
      <c r="T22" s="111"/>
      <c r="U22" s="111"/>
    </row>
    <row r="23" spans="2:21" s="98" customFormat="1" ht="135" customHeight="1">
      <c r="B23" s="99" t="s">
        <v>444</v>
      </c>
      <c r="C23" s="100" t="s">
        <v>445</v>
      </c>
      <c r="D23" s="101" t="s">
        <v>446</v>
      </c>
      <c r="E23" s="49"/>
      <c r="F23" s="115"/>
      <c r="G23" s="103">
        <f>'Pop.Alvo'!$BL$10</f>
        <v>0</v>
      </c>
      <c r="H23" s="104"/>
      <c r="I23" s="104"/>
      <c r="J23" s="105">
        <f t="shared" si="0"/>
        <v>0</v>
      </c>
      <c r="K23" s="106" t="s">
        <v>404</v>
      </c>
      <c r="L23" s="116">
        <v>1</v>
      </c>
      <c r="M23" s="108"/>
      <c r="N23" s="116"/>
      <c r="O23" s="109">
        <f t="shared" si="1"/>
        <v>0</v>
      </c>
      <c r="P23" s="110" t="s">
        <v>447</v>
      </c>
      <c r="Q23" s="101" t="s">
        <v>406</v>
      </c>
      <c r="S23" s="111"/>
      <c r="T23" s="111"/>
      <c r="U23" s="111"/>
    </row>
    <row r="24" spans="2:21" s="98" customFormat="1" ht="300" customHeight="1">
      <c r="B24" s="99" t="s">
        <v>448</v>
      </c>
      <c r="C24" s="100" t="s">
        <v>449</v>
      </c>
      <c r="D24" s="101" t="s">
        <v>450</v>
      </c>
      <c r="E24" s="49"/>
      <c r="F24" s="115"/>
      <c r="G24" s="103">
        <f>'Pop.Alvo'!$BL$10</f>
        <v>0</v>
      </c>
      <c r="H24" s="104"/>
      <c r="I24" s="104"/>
      <c r="J24" s="105">
        <f t="shared" si="0"/>
        <v>0</v>
      </c>
      <c r="K24" s="106" t="s">
        <v>404</v>
      </c>
      <c r="L24" s="116">
        <v>1</v>
      </c>
      <c r="M24" s="108"/>
      <c r="N24" s="116"/>
      <c r="O24" s="109">
        <f t="shared" si="1"/>
        <v>0</v>
      </c>
      <c r="P24" s="110" t="s">
        <v>451</v>
      </c>
      <c r="Q24" s="101" t="s">
        <v>406</v>
      </c>
      <c r="R24" s="80"/>
      <c r="S24" s="118"/>
      <c r="T24" s="118"/>
      <c r="U24" s="118"/>
    </row>
    <row r="25" spans="2:21" s="98" customFormat="1" ht="109.5" customHeight="1">
      <c r="B25" s="119" t="s">
        <v>452</v>
      </c>
      <c r="C25" s="120" t="s">
        <v>453</v>
      </c>
      <c r="D25" s="101" t="s">
        <v>409</v>
      </c>
      <c r="E25" s="49"/>
      <c r="F25" s="115"/>
      <c r="G25" s="103">
        <f>'Pop.Alvo'!$BL$10</f>
        <v>0</v>
      </c>
      <c r="H25" s="121"/>
      <c r="I25" s="121"/>
      <c r="J25" s="122">
        <f t="shared" si="0"/>
        <v>0</v>
      </c>
      <c r="K25" s="106" t="s">
        <v>404</v>
      </c>
      <c r="L25" s="116">
        <v>3</v>
      </c>
      <c r="M25" s="116">
        <v>20</v>
      </c>
      <c r="N25" s="116">
        <f>J25*L25/M25</f>
        <v>0</v>
      </c>
      <c r="O25" s="123">
        <f>ROUNDUP(N25,0)</f>
        <v>0</v>
      </c>
      <c r="P25" s="110" t="s">
        <v>454</v>
      </c>
      <c r="Q25" s="101" t="s">
        <v>406</v>
      </c>
      <c r="R25" s="80"/>
      <c r="S25" s="118"/>
      <c r="T25" s="118"/>
      <c r="U25" s="118"/>
    </row>
    <row r="26" spans="2:21" ht="9.75" customHeight="1"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S26" s="118"/>
      <c r="T26" s="118"/>
      <c r="U26" s="118"/>
    </row>
    <row r="27" spans="2:21" ht="30" customHeight="1">
      <c r="B27" s="635" t="s">
        <v>455</v>
      </c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S27" s="118"/>
      <c r="T27" s="118"/>
      <c r="U27" s="118"/>
    </row>
    <row r="28" spans="2:21" ht="15" customHeight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97"/>
      <c r="N28" s="97"/>
      <c r="O28" s="96"/>
      <c r="P28" s="96"/>
      <c r="Q28" s="96"/>
      <c r="S28" s="118"/>
      <c r="T28" s="118"/>
      <c r="U28" s="118"/>
    </row>
    <row r="29" spans="2:21" s="98" customFormat="1" ht="96" customHeight="1">
      <c r="B29" s="99" t="s">
        <v>456</v>
      </c>
      <c r="C29" s="100" t="s">
        <v>457</v>
      </c>
      <c r="D29" s="101" t="s">
        <v>403</v>
      </c>
      <c r="E29" s="49"/>
      <c r="F29" s="102"/>
      <c r="G29" s="103">
        <f>'Pop.Alvo'!$BL$10</f>
        <v>0</v>
      </c>
      <c r="H29" s="104"/>
      <c r="I29" s="104"/>
      <c r="J29" s="105">
        <f>F29*G29</f>
        <v>0</v>
      </c>
      <c r="K29" s="106" t="s">
        <v>458</v>
      </c>
      <c r="L29" s="107"/>
      <c r="M29" s="107">
        <v>1</v>
      </c>
      <c r="N29" s="107"/>
      <c r="O29" s="109">
        <f>J29*M29</f>
        <v>0</v>
      </c>
      <c r="P29" s="110" t="s">
        <v>459</v>
      </c>
      <c r="Q29" s="101" t="s">
        <v>406</v>
      </c>
      <c r="R29" s="80"/>
      <c r="S29" s="118"/>
      <c r="T29" s="118"/>
      <c r="U29" s="118"/>
    </row>
    <row r="30" spans="2:21" s="98" customFormat="1" ht="69.75" customHeight="1">
      <c r="B30" s="636" t="s">
        <v>460</v>
      </c>
      <c r="C30" s="637" t="s">
        <v>461</v>
      </c>
      <c r="D30" s="114" t="s">
        <v>419</v>
      </c>
      <c r="E30" s="49"/>
      <c r="F30" s="115"/>
      <c r="G30" s="103">
        <f>'Pop.Alvo'!$BL$10</f>
        <v>0</v>
      </c>
      <c r="H30" s="104"/>
      <c r="I30" s="104"/>
      <c r="J30" s="105">
        <f>F30*G30</f>
        <v>0</v>
      </c>
      <c r="K30" s="106" t="s">
        <v>458</v>
      </c>
      <c r="L30" s="116"/>
      <c r="M30" s="116">
        <v>1</v>
      </c>
      <c r="N30" s="116"/>
      <c r="O30" s="109">
        <f>J30*M30</f>
        <v>0</v>
      </c>
      <c r="P30" s="110" t="s">
        <v>428</v>
      </c>
      <c r="Q30" s="101" t="s">
        <v>406</v>
      </c>
      <c r="R30" s="80"/>
      <c r="S30" s="118"/>
      <c r="T30" s="118"/>
      <c r="U30" s="118"/>
    </row>
    <row r="31" spans="2:21" s="98" customFormat="1" ht="69.75" customHeight="1">
      <c r="B31" s="636"/>
      <c r="C31" s="637"/>
      <c r="D31" s="125" t="s">
        <v>409</v>
      </c>
      <c r="E31" s="49"/>
      <c r="F31" s="126"/>
      <c r="G31" s="103">
        <f>'Pop.Alvo'!$BL$10</f>
        <v>0</v>
      </c>
      <c r="H31" s="127"/>
      <c r="I31" s="127"/>
      <c r="J31" s="122">
        <f>F31*G31</f>
        <v>0</v>
      </c>
      <c r="K31" s="128" t="s">
        <v>458</v>
      </c>
      <c r="L31" s="129"/>
      <c r="M31" s="129">
        <v>1</v>
      </c>
      <c r="N31" s="129"/>
      <c r="O31" s="123">
        <f>J31*M31</f>
        <v>0</v>
      </c>
      <c r="P31" s="130" t="s">
        <v>429</v>
      </c>
      <c r="Q31" s="131" t="s">
        <v>406</v>
      </c>
      <c r="R31" s="80"/>
      <c r="S31" s="118"/>
      <c r="T31" s="118"/>
      <c r="U31" s="118"/>
    </row>
    <row r="32" ht="15" customHeight="1"/>
  </sheetData>
  <sheetProtection password="DABF" sheet="1"/>
  <mergeCells count="16">
    <mergeCell ref="B26:Q26"/>
    <mergeCell ref="B27:Q27"/>
    <mergeCell ref="B30:B31"/>
    <mergeCell ref="C30:C31"/>
    <mergeCell ref="B7:Q7"/>
    <mergeCell ref="B8:Q8"/>
    <mergeCell ref="B16:B17"/>
    <mergeCell ref="C16:C17"/>
    <mergeCell ref="B18:B19"/>
    <mergeCell ref="C18:C19"/>
    <mergeCell ref="B1:Q1"/>
    <mergeCell ref="B2:Q2"/>
    <mergeCell ref="B4:D4"/>
    <mergeCell ref="F4:Q4"/>
    <mergeCell ref="J6:K6"/>
    <mergeCell ref="O6:P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65"/>
  <rowBreaks count="3" manualBreakCount="3">
    <brk id="15" max="255" man="1"/>
    <brk id="22" max="255" man="1"/>
    <brk id="26" max="255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U43"/>
  <sheetViews>
    <sheetView zoomScaleSheetLayoutView="100" workbookViewId="0" topLeftCell="A1">
      <selection activeCell="F9" sqref="F9"/>
    </sheetView>
  </sheetViews>
  <sheetFormatPr defaultColWidth="11.00390625" defaultRowHeight="14.25"/>
  <cols>
    <col min="1" max="1" width="2.375" style="80" customWidth="1"/>
    <col min="2" max="2" width="27.375" style="80" customWidth="1"/>
    <col min="3" max="3" width="49.875" style="80" customWidth="1"/>
    <col min="4" max="4" width="15.125" style="80" customWidth="1"/>
    <col min="5" max="5" width="2.375" style="80" customWidth="1"/>
    <col min="6" max="6" width="9.375" style="80" customWidth="1"/>
    <col min="7" max="9" width="0" style="132" hidden="1" customWidth="1"/>
    <col min="10" max="10" width="8.375" style="82" customWidth="1"/>
    <col min="11" max="11" width="14.375" style="80" customWidth="1"/>
    <col min="12" max="14" width="0" style="83" hidden="1" customWidth="1"/>
    <col min="15" max="15" width="9.375" style="82" customWidth="1"/>
    <col min="16" max="16" width="13.125" style="80" customWidth="1"/>
    <col min="17" max="17" width="8.375" style="80" customWidth="1"/>
    <col min="18" max="18" width="2.375" style="80" customWidth="1"/>
    <col min="19" max="21" width="8.375" style="80" customWidth="1"/>
    <col min="22" max="16384" width="11.00390625" style="80" customWidth="1"/>
  </cols>
  <sheetData>
    <row r="1" spans="2:17" ht="9.75" customHeight="1"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</row>
    <row r="2" spans="2:17" ht="39.75" customHeight="1">
      <c r="B2" s="631" t="s">
        <v>462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</row>
    <row r="3" spans="2:17" ht="9.75" customHeight="1">
      <c r="B3" s="84"/>
      <c r="C3" s="84"/>
      <c r="D3" s="84"/>
      <c r="E3" s="84"/>
      <c r="F3" s="84"/>
      <c r="G3" s="84"/>
      <c r="H3" s="84"/>
      <c r="I3" s="84"/>
      <c r="J3" s="86"/>
      <c r="K3" s="84"/>
      <c r="L3" s="84"/>
      <c r="M3" s="84"/>
      <c r="N3" s="84"/>
      <c r="O3" s="86"/>
      <c r="P3" s="84"/>
      <c r="Q3" s="84"/>
    </row>
    <row r="4" spans="2:17" ht="19.5" customHeight="1">
      <c r="B4" s="632" t="s">
        <v>392</v>
      </c>
      <c r="C4" s="632"/>
      <c r="D4" s="632"/>
      <c r="E4" s="88"/>
      <c r="F4" s="632" t="s">
        <v>393</v>
      </c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</row>
    <row r="5" spans="7:15" ht="3" customHeight="1">
      <c r="G5" s="80"/>
      <c r="H5" s="80"/>
      <c r="I5" s="80"/>
      <c r="J5" s="80"/>
      <c r="L5" s="80"/>
      <c r="M5" s="80"/>
      <c r="N5" s="80"/>
      <c r="O5" s="80"/>
    </row>
    <row r="6" spans="2:17" ht="19.5" customHeight="1">
      <c r="B6" s="90" t="s">
        <v>394</v>
      </c>
      <c r="C6" s="91" t="s">
        <v>395</v>
      </c>
      <c r="D6" s="92" t="s">
        <v>396</v>
      </c>
      <c r="E6" s="88"/>
      <c r="F6" s="90" t="s">
        <v>291</v>
      </c>
      <c r="G6" s="93"/>
      <c r="H6" s="93"/>
      <c r="I6" s="93"/>
      <c r="J6" s="633" t="s">
        <v>397</v>
      </c>
      <c r="K6" s="633"/>
      <c r="L6" s="94"/>
      <c r="M6" s="94"/>
      <c r="N6" s="94"/>
      <c r="O6" s="633" t="s">
        <v>398</v>
      </c>
      <c r="P6" s="633"/>
      <c r="Q6" s="95" t="s">
        <v>399</v>
      </c>
    </row>
    <row r="7" spans="2:17" ht="9.75" customHeight="1"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</row>
    <row r="8" spans="2:21" ht="30" customHeight="1">
      <c r="B8" s="642" t="s">
        <v>463</v>
      </c>
      <c r="C8" s="642"/>
      <c r="D8" s="642"/>
      <c r="E8" s="133"/>
      <c r="F8" s="133"/>
      <c r="G8" s="134"/>
      <c r="H8" s="134"/>
      <c r="I8" s="134"/>
      <c r="J8" s="133"/>
      <c r="K8" s="133"/>
      <c r="L8" s="134"/>
      <c r="M8" s="134"/>
      <c r="N8" s="134"/>
      <c r="O8" s="133"/>
      <c r="P8" s="133"/>
      <c r="Q8" s="135"/>
      <c r="S8" s="118"/>
      <c r="T8" s="118"/>
      <c r="U8" s="118"/>
    </row>
    <row r="9" spans="2:21" ht="15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2:21" s="98" customFormat="1" ht="98.25" customHeight="1">
      <c r="B10" s="99" t="s">
        <v>464</v>
      </c>
      <c r="C10" s="100" t="s">
        <v>465</v>
      </c>
      <c r="D10" s="101" t="s">
        <v>466</v>
      </c>
      <c r="E10" s="49"/>
      <c r="F10" s="102"/>
      <c r="G10" s="103">
        <f>'Pop.Alvo'!BL10</f>
        <v>0</v>
      </c>
      <c r="H10" s="104"/>
      <c r="I10" s="104"/>
      <c r="J10" s="105">
        <f>G10*F10</f>
        <v>0</v>
      </c>
      <c r="K10" s="106" t="s">
        <v>467</v>
      </c>
      <c r="L10" s="107">
        <v>1</v>
      </c>
      <c r="M10" s="107"/>
      <c r="N10" s="107"/>
      <c r="O10" s="109">
        <f>L10*J10</f>
        <v>0</v>
      </c>
      <c r="P10" s="110" t="s">
        <v>468</v>
      </c>
      <c r="Q10" s="101" t="s">
        <v>406</v>
      </c>
      <c r="R10" s="80"/>
      <c r="S10" s="118"/>
      <c r="T10" s="118"/>
      <c r="U10" s="118"/>
    </row>
    <row r="11" spans="2:21" s="98" customFormat="1" ht="95.25" customHeight="1">
      <c r="B11" s="112" t="s">
        <v>469</v>
      </c>
      <c r="C11" s="113" t="s">
        <v>470</v>
      </c>
      <c r="D11" s="114" t="s">
        <v>403</v>
      </c>
      <c r="E11" s="49"/>
      <c r="F11" s="115"/>
      <c r="G11" s="103">
        <f>'Pop.Alvo'!$BL$22</f>
        <v>0</v>
      </c>
      <c r="H11" s="104"/>
      <c r="I11" s="104"/>
      <c r="J11" s="105">
        <f aca="true" t="shared" si="0" ref="J11:J21">F11*G11</f>
        <v>0</v>
      </c>
      <c r="K11" s="106" t="s">
        <v>471</v>
      </c>
      <c r="L11" s="116">
        <v>1</v>
      </c>
      <c r="M11" s="116"/>
      <c r="N11" s="116"/>
      <c r="O11" s="109">
        <f aca="true" t="shared" si="1" ref="O11:O24">J11*L11</f>
        <v>0</v>
      </c>
      <c r="P11" s="110" t="s">
        <v>472</v>
      </c>
      <c r="Q11" s="101" t="s">
        <v>406</v>
      </c>
      <c r="R11" s="80"/>
      <c r="S11" s="118"/>
      <c r="T11" s="118"/>
      <c r="U11" s="118"/>
    </row>
    <row r="12" spans="2:21" s="98" customFormat="1" ht="147" customHeight="1">
      <c r="B12" s="112" t="s">
        <v>473</v>
      </c>
      <c r="C12" s="113" t="s">
        <v>474</v>
      </c>
      <c r="D12" s="114" t="s">
        <v>409</v>
      </c>
      <c r="E12" s="49"/>
      <c r="F12" s="115"/>
      <c r="G12" s="103">
        <f>'Pop.Alvo'!$BL$22</f>
        <v>0</v>
      </c>
      <c r="H12" s="104"/>
      <c r="I12" s="104"/>
      <c r="J12" s="105">
        <f t="shared" si="0"/>
        <v>0</v>
      </c>
      <c r="K12" s="106" t="s">
        <v>475</v>
      </c>
      <c r="L12" s="116">
        <v>1</v>
      </c>
      <c r="M12" s="116"/>
      <c r="N12" s="116"/>
      <c r="O12" s="109">
        <f t="shared" si="1"/>
        <v>0</v>
      </c>
      <c r="P12" s="110" t="s">
        <v>459</v>
      </c>
      <c r="Q12" s="101" t="s">
        <v>406</v>
      </c>
      <c r="R12" s="80"/>
      <c r="S12" s="118"/>
      <c r="T12" s="118"/>
      <c r="U12" s="118"/>
    </row>
    <row r="13" spans="2:21" s="98" customFormat="1" ht="59.25" customHeight="1">
      <c r="B13" s="112" t="s">
        <v>476</v>
      </c>
      <c r="C13" s="113" t="s">
        <v>477</v>
      </c>
      <c r="D13" s="114" t="s">
        <v>450</v>
      </c>
      <c r="E13" s="49"/>
      <c r="F13" s="115"/>
      <c r="G13" s="103">
        <f>'Pop.Alvo'!$BL$22</f>
        <v>0</v>
      </c>
      <c r="H13" s="104"/>
      <c r="I13" s="104"/>
      <c r="J13" s="105">
        <f t="shared" si="0"/>
        <v>0</v>
      </c>
      <c r="K13" s="106" t="s">
        <v>475</v>
      </c>
      <c r="L13" s="116">
        <v>1</v>
      </c>
      <c r="M13" s="116"/>
      <c r="N13" s="116"/>
      <c r="O13" s="109">
        <f t="shared" si="1"/>
        <v>0</v>
      </c>
      <c r="P13" s="110" t="s">
        <v>478</v>
      </c>
      <c r="Q13" s="101" t="s">
        <v>406</v>
      </c>
      <c r="R13" s="80"/>
      <c r="S13" s="118"/>
      <c r="T13" s="118"/>
      <c r="U13" s="118"/>
    </row>
    <row r="14" spans="2:21" s="98" customFormat="1" ht="59.25" customHeight="1">
      <c r="B14" s="112" t="s">
        <v>479</v>
      </c>
      <c r="C14" s="113" t="s">
        <v>480</v>
      </c>
      <c r="D14" s="114" t="s">
        <v>409</v>
      </c>
      <c r="E14" s="49"/>
      <c r="F14" s="115"/>
      <c r="G14" s="103">
        <f>'Pop.Alvo'!$BL$22</f>
        <v>0</v>
      </c>
      <c r="H14" s="104"/>
      <c r="I14" s="104"/>
      <c r="J14" s="105">
        <f t="shared" si="0"/>
        <v>0</v>
      </c>
      <c r="K14" s="106" t="s">
        <v>471</v>
      </c>
      <c r="L14" s="116">
        <v>1</v>
      </c>
      <c r="M14" s="116"/>
      <c r="N14" s="116"/>
      <c r="O14" s="109">
        <f t="shared" si="1"/>
        <v>0</v>
      </c>
      <c r="P14" s="110" t="s">
        <v>481</v>
      </c>
      <c r="Q14" s="101" t="s">
        <v>406</v>
      </c>
      <c r="R14" s="80"/>
      <c r="S14" s="118"/>
      <c r="T14" s="118"/>
      <c r="U14" s="118"/>
    </row>
    <row r="15" spans="2:21" s="98" customFormat="1" ht="159.75" customHeight="1">
      <c r="B15" s="112" t="s">
        <v>482</v>
      </c>
      <c r="C15" s="113" t="s">
        <v>483</v>
      </c>
      <c r="D15" s="114" t="s">
        <v>419</v>
      </c>
      <c r="E15" s="49"/>
      <c r="F15" s="115"/>
      <c r="G15" s="103">
        <f>'Pop.Alvo'!$BL$22</f>
        <v>0</v>
      </c>
      <c r="H15" s="104"/>
      <c r="I15" s="104"/>
      <c r="J15" s="105">
        <f t="shared" si="0"/>
        <v>0</v>
      </c>
      <c r="K15" s="106" t="s">
        <v>471</v>
      </c>
      <c r="L15" s="116">
        <v>1</v>
      </c>
      <c r="M15" s="116"/>
      <c r="N15" s="116"/>
      <c r="O15" s="109">
        <f t="shared" si="1"/>
        <v>0</v>
      </c>
      <c r="P15" s="110" t="s">
        <v>420</v>
      </c>
      <c r="Q15" s="101" t="s">
        <v>406</v>
      </c>
      <c r="R15" s="80"/>
      <c r="S15" s="118"/>
      <c r="T15" s="118"/>
      <c r="U15" s="118"/>
    </row>
    <row r="16" spans="2:21" s="98" customFormat="1" ht="84.75" customHeight="1">
      <c r="B16" s="112" t="s">
        <v>484</v>
      </c>
      <c r="C16" s="113" t="s">
        <v>485</v>
      </c>
      <c r="D16" s="114" t="s">
        <v>419</v>
      </c>
      <c r="E16" s="49"/>
      <c r="F16" s="115"/>
      <c r="G16" s="103">
        <f>'Pop.Alvo'!$BL$22</f>
        <v>0</v>
      </c>
      <c r="H16" s="136"/>
      <c r="I16" s="136"/>
      <c r="J16" s="105">
        <f t="shared" si="0"/>
        <v>0</v>
      </c>
      <c r="K16" s="106" t="s">
        <v>471</v>
      </c>
      <c r="L16" s="137">
        <v>1</v>
      </c>
      <c r="M16" s="137"/>
      <c r="N16" s="137"/>
      <c r="O16" s="109">
        <f t="shared" si="1"/>
        <v>0</v>
      </c>
      <c r="P16" s="110" t="s">
        <v>413</v>
      </c>
      <c r="Q16" s="101" t="s">
        <v>406</v>
      </c>
      <c r="R16" s="80"/>
      <c r="S16" s="118"/>
      <c r="T16" s="118"/>
      <c r="U16" s="118"/>
    </row>
    <row r="17" spans="2:21" s="98" customFormat="1" ht="49.5" customHeight="1">
      <c r="B17" s="643" t="s">
        <v>486</v>
      </c>
      <c r="C17" s="639" t="s">
        <v>487</v>
      </c>
      <c r="D17" s="101" t="s">
        <v>419</v>
      </c>
      <c r="E17" s="49"/>
      <c r="F17" s="115"/>
      <c r="G17" s="103">
        <f>'Pop.Alvo'!$BL$23</f>
        <v>0</v>
      </c>
      <c r="H17" s="104"/>
      <c r="I17" s="104"/>
      <c r="J17" s="105">
        <f t="shared" si="0"/>
        <v>0</v>
      </c>
      <c r="K17" s="106" t="s">
        <v>488</v>
      </c>
      <c r="L17" s="107">
        <v>3</v>
      </c>
      <c r="M17" s="107"/>
      <c r="N17" s="107"/>
      <c r="O17" s="109">
        <f t="shared" si="1"/>
        <v>0</v>
      </c>
      <c r="P17" s="110" t="s">
        <v>428</v>
      </c>
      <c r="Q17" s="101" t="s">
        <v>406</v>
      </c>
      <c r="R17" s="80"/>
      <c r="S17" s="118"/>
      <c r="T17" s="118"/>
      <c r="U17" s="118"/>
    </row>
    <row r="18" spans="2:21" s="98" customFormat="1" ht="49.5" customHeight="1">
      <c r="B18" s="643"/>
      <c r="C18" s="639"/>
      <c r="D18" s="101" t="s">
        <v>409</v>
      </c>
      <c r="E18" s="49"/>
      <c r="F18" s="115"/>
      <c r="G18" s="103">
        <f>'Pop.Alvo'!$BL$23</f>
        <v>0</v>
      </c>
      <c r="H18" s="104"/>
      <c r="I18" s="104"/>
      <c r="J18" s="105">
        <f t="shared" si="0"/>
        <v>0</v>
      </c>
      <c r="K18" s="106" t="s">
        <v>488</v>
      </c>
      <c r="L18" s="116">
        <v>3</v>
      </c>
      <c r="M18" s="116"/>
      <c r="N18" s="116"/>
      <c r="O18" s="109">
        <f t="shared" si="1"/>
        <v>0</v>
      </c>
      <c r="P18" s="110" t="s">
        <v>429</v>
      </c>
      <c r="Q18" s="101" t="s">
        <v>406</v>
      </c>
      <c r="R18" s="80"/>
      <c r="S18" s="118"/>
      <c r="T18" s="118"/>
      <c r="U18" s="118"/>
    </row>
    <row r="19" spans="2:21" s="98" customFormat="1" ht="79.5" customHeight="1">
      <c r="B19" s="638" t="s">
        <v>489</v>
      </c>
      <c r="C19" s="639" t="s">
        <v>490</v>
      </c>
      <c r="D19" s="101" t="s">
        <v>419</v>
      </c>
      <c r="E19" s="49"/>
      <c r="F19" s="115"/>
      <c r="G19" s="103">
        <f>'Pop.Alvo'!$BL$24</f>
        <v>0</v>
      </c>
      <c r="H19" s="104"/>
      <c r="I19" s="104"/>
      <c r="J19" s="105">
        <f t="shared" si="0"/>
        <v>0</v>
      </c>
      <c r="K19" s="106" t="s">
        <v>491</v>
      </c>
      <c r="L19" s="116">
        <v>3</v>
      </c>
      <c r="M19" s="116"/>
      <c r="N19" s="116"/>
      <c r="O19" s="109">
        <f t="shared" si="1"/>
        <v>0</v>
      </c>
      <c r="P19" s="110" t="s">
        <v>428</v>
      </c>
      <c r="Q19" s="101" t="s">
        <v>406</v>
      </c>
      <c r="R19" s="80"/>
      <c r="S19" s="118"/>
      <c r="T19" s="118"/>
      <c r="U19" s="118"/>
    </row>
    <row r="20" spans="2:21" s="98" customFormat="1" ht="79.5" customHeight="1">
      <c r="B20" s="638"/>
      <c r="C20" s="639"/>
      <c r="D20" s="101" t="s">
        <v>409</v>
      </c>
      <c r="E20" s="49"/>
      <c r="F20" s="115"/>
      <c r="G20" s="103">
        <f>'Pop.Alvo'!$BL$24</f>
        <v>0</v>
      </c>
      <c r="H20" s="104"/>
      <c r="I20" s="104"/>
      <c r="J20" s="105">
        <f t="shared" si="0"/>
        <v>0</v>
      </c>
      <c r="K20" s="106" t="s">
        <v>491</v>
      </c>
      <c r="L20" s="116">
        <v>3</v>
      </c>
      <c r="M20" s="116"/>
      <c r="N20" s="116"/>
      <c r="O20" s="109">
        <f t="shared" si="1"/>
        <v>0</v>
      </c>
      <c r="P20" s="110" t="s">
        <v>429</v>
      </c>
      <c r="Q20" s="101" t="s">
        <v>406</v>
      </c>
      <c r="R20" s="80"/>
      <c r="S20" s="118"/>
      <c r="T20" s="118"/>
      <c r="U20" s="118"/>
    </row>
    <row r="21" spans="2:21" s="98" customFormat="1" ht="69.75" customHeight="1">
      <c r="B21" s="112" t="s">
        <v>492</v>
      </c>
      <c r="C21" s="113" t="s">
        <v>493</v>
      </c>
      <c r="D21" s="114" t="s">
        <v>494</v>
      </c>
      <c r="E21" s="49"/>
      <c r="F21" s="115"/>
      <c r="G21" s="103">
        <f>'Pop.Alvo'!$BL$24</f>
        <v>0</v>
      </c>
      <c r="H21" s="104"/>
      <c r="I21" s="104"/>
      <c r="J21" s="105">
        <f t="shared" si="0"/>
        <v>0</v>
      </c>
      <c r="K21" s="106" t="s">
        <v>495</v>
      </c>
      <c r="L21" s="116">
        <v>1</v>
      </c>
      <c r="M21" s="116"/>
      <c r="N21" s="116"/>
      <c r="O21" s="109">
        <f t="shared" si="1"/>
        <v>0</v>
      </c>
      <c r="P21" s="110" t="s">
        <v>436</v>
      </c>
      <c r="Q21" s="101" t="s">
        <v>406</v>
      </c>
      <c r="R21" s="80"/>
      <c r="S21" s="118"/>
      <c r="T21" s="118"/>
      <c r="U21" s="118"/>
    </row>
    <row r="22" spans="2:21" s="98" customFormat="1" ht="71.25" customHeight="1">
      <c r="B22" s="112" t="s">
        <v>496</v>
      </c>
      <c r="C22" s="113" t="s">
        <v>497</v>
      </c>
      <c r="D22" s="114" t="s">
        <v>423</v>
      </c>
      <c r="E22" s="49"/>
      <c r="F22" s="115"/>
      <c r="G22" s="117">
        <f>'Pop.Alvo'!$BL$22</f>
        <v>0</v>
      </c>
      <c r="H22" s="104"/>
      <c r="I22" s="104"/>
      <c r="J22" s="105">
        <f>G22*F22</f>
        <v>0</v>
      </c>
      <c r="K22" s="106" t="s">
        <v>471</v>
      </c>
      <c r="L22" s="116">
        <v>3</v>
      </c>
      <c r="M22" s="108"/>
      <c r="N22" s="116"/>
      <c r="O22" s="109">
        <f t="shared" si="1"/>
        <v>0</v>
      </c>
      <c r="P22" s="110" t="s">
        <v>424</v>
      </c>
      <c r="Q22" s="101" t="s">
        <v>406</v>
      </c>
      <c r="S22" s="111"/>
      <c r="T22" s="111"/>
      <c r="U22" s="111"/>
    </row>
    <row r="23" spans="2:21" s="98" customFormat="1" ht="84.75" customHeight="1">
      <c r="B23" s="112" t="s">
        <v>498</v>
      </c>
      <c r="C23" s="113" t="s">
        <v>499</v>
      </c>
      <c r="D23" s="114" t="s">
        <v>435</v>
      </c>
      <c r="E23" s="49"/>
      <c r="F23" s="115"/>
      <c r="G23" s="117">
        <f>'Pop.Alvo'!$BL$22</f>
        <v>0</v>
      </c>
      <c r="H23" s="104"/>
      <c r="I23" s="104"/>
      <c r="J23" s="105">
        <f>F23*G23</f>
        <v>0</v>
      </c>
      <c r="K23" s="106" t="s">
        <v>471</v>
      </c>
      <c r="L23" s="116">
        <v>1</v>
      </c>
      <c r="M23" s="116"/>
      <c r="N23" s="116"/>
      <c r="O23" s="109">
        <f t="shared" si="1"/>
        <v>0</v>
      </c>
      <c r="P23" s="110" t="s">
        <v>439</v>
      </c>
      <c r="Q23" s="101" t="s">
        <v>406</v>
      </c>
      <c r="R23" s="80"/>
      <c r="S23" s="118"/>
      <c r="T23" s="118"/>
      <c r="U23" s="118"/>
    </row>
    <row r="24" spans="2:21" s="98" customFormat="1" ht="57" customHeight="1">
      <c r="B24" s="112" t="s">
        <v>500</v>
      </c>
      <c r="C24" s="113" t="s">
        <v>501</v>
      </c>
      <c r="D24" s="114" t="s">
        <v>450</v>
      </c>
      <c r="E24" s="49"/>
      <c r="F24" s="115"/>
      <c r="G24" s="117">
        <f>'Pop.Alvo'!$BL$22</f>
        <v>0</v>
      </c>
      <c r="H24" s="104"/>
      <c r="I24" s="104"/>
      <c r="J24" s="105">
        <f>F24*G24</f>
        <v>0</v>
      </c>
      <c r="K24" s="106" t="s">
        <v>471</v>
      </c>
      <c r="L24" s="116">
        <v>9</v>
      </c>
      <c r="M24" s="116"/>
      <c r="N24" s="116"/>
      <c r="O24" s="109">
        <f t="shared" si="1"/>
        <v>0</v>
      </c>
      <c r="P24" s="110" t="s">
        <v>451</v>
      </c>
      <c r="Q24" s="101" t="s">
        <v>406</v>
      </c>
      <c r="R24" s="80"/>
      <c r="S24" s="118"/>
      <c r="T24" s="118"/>
      <c r="U24" s="118"/>
    </row>
    <row r="25" spans="2:21" s="98" customFormat="1" ht="72.75" customHeight="1">
      <c r="B25" s="636" t="s">
        <v>502</v>
      </c>
      <c r="C25" s="637" t="s">
        <v>503</v>
      </c>
      <c r="D25" s="640" t="s">
        <v>409</v>
      </c>
      <c r="E25" s="49"/>
      <c r="F25" s="115"/>
      <c r="G25" s="121">
        <f>'Pop.Alvo'!BL23</f>
        <v>0</v>
      </c>
      <c r="H25" s="136"/>
      <c r="I25" s="136"/>
      <c r="J25" s="105">
        <f>F25*G25</f>
        <v>0</v>
      </c>
      <c r="K25" s="106" t="s">
        <v>488</v>
      </c>
      <c r="L25" s="137">
        <v>3</v>
      </c>
      <c r="M25" s="137">
        <v>20</v>
      </c>
      <c r="N25" s="116">
        <f>J25*L25/M25</f>
        <v>0</v>
      </c>
      <c r="O25" s="109">
        <f>ROUNDUP(N25,0)</f>
        <v>0</v>
      </c>
      <c r="P25" s="138" t="s">
        <v>454</v>
      </c>
      <c r="Q25" s="139" t="s">
        <v>406</v>
      </c>
      <c r="R25" s="80"/>
      <c r="S25" s="118"/>
      <c r="T25" s="118"/>
      <c r="U25" s="118"/>
    </row>
    <row r="26" spans="2:21" s="98" customFormat="1" ht="72.75" customHeight="1">
      <c r="B26" s="636"/>
      <c r="C26" s="637"/>
      <c r="D26" s="640"/>
      <c r="E26" s="49"/>
      <c r="F26" s="126"/>
      <c r="G26" s="140">
        <f>'Pop.Alvo'!BL24</f>
        <v>0</v>
      </c>
      <c r="H26" s="127"/>
      <c r="I26" s="127"/>
      <c r="J26" s="122">
        <f>F26*G26</f>
        <v>0</v>
      </c>
      <c r="K26" s="128" t="s">
        <v>495</v>
      </c>
      <c r="L26" s="129">
        <v>2</v>
      </c>
      <c r="M26" s="129">
        <v>20</v>
      </c>
      <c r="N26" s="116">
        <f>J26*L26/M26</f>
        <v>0</v>
      </c>
      <c r="O26" s="123">
        <f>ROUNDUP(N26,0)</f>
        <v>0</v>
      </c>
      <c r="P26" s="130" t="s">
        <v>454</v>
      </c>
      <c r="Q26" s="131" t="s">
        <v>406</v>
      </c>
      <c r="R26" s="80"/>
      <c r="S26" s="118"/>
      <c r="T26" s="118"/>
      <c r="U26" s="118"/>
    </row>
    <row r="27" spans="2:17" ht="9.75" customHeight="1"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</row>
    <row r="28" spans="2:21" ht="30" customHeight="1">
      <c r="B28" s="641" t="s">
        <v>504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S28" s="118"/>
      <c r="T28" s="118"/>
      <c r="U28" s="118"/>
    </row>
    <row r="29" spans="2:21" ht="15" customHeight="1">
      <c r="B29" s="96"/>
      <c r="C29" s="96"/>
      <c r="D29" s="96"/>
      <c r="E29" s="96"/>
      <c r="F29" s="96"/>
      <c r="G29" s="96"/>
      <c r="H29" s="96"/>
      <c r="I29" s="96"/>
      <c r="J29" s="141"/>
      <c r="K29" s="96"/>
      <c r="L29" s="97"/>
      <c r="M29" s="97"/>
      <c r="N29" s="97"/>
      <c r="O29" s="141"/>
      <c r="P29" s="96"/>
      <c r="Q29" s="96"/>
      <c r="S29" s="118"/>
      <c r="T29" s="118"/>
      <c r="U29" s="118"/>
    </row>
    <row r="30" spans="2:21" s="98" customFormat="1" ht="122.25" customHeight="1">
      <c r="B30" s="99" t="s">
        <v>505</v>
      </c>
      <c r="C30" s="100" t="s">
        <v>506</v>
      </c>
      <c r="D30" s="101" t="s">
        <v>403</v>
      </c>
      <c r="E30" s="49"/>
      <c r="F30" s="102"/>
      <c r="G30" s="103">
        <f>'Pop.Alvo'!$BL$28</f>
        <v>0</v>
      </c>
      <c r="H30" s="104"/>
      <c r="I30" s="104"/>
      <c r="J30" s="105">
        <f aca="true" t="shared" si="2" ref="J30:J38">F30*G30</f>
        <v>0</v>
      </c>
      <c r="K30" s="106" t="s">
        <v>471</v>
      </c>
      <c r="L30" s="107">
        <v>1</v>
      </c>
      <c r="M30" s="107"/>
      <c r="N30" s="107"/>
      <c r="O30" s="109">
        <f aca="true" t="shared" si="3" ref="O30:O41">J30*L30</f>
        <v>0</v>
      </c>
      <c r="P30" s="110" t="s">
        <v>405</v>
      </c>
      <c r="Q30" s="101" t="s">
        <v>406</v>
      </c>
      <c r="R30" s="80"/>
      <c r="S30" s="118"/>
      <c r="T30" s="118"/>
      <c r="U30" s="118"/>
    </row>
    <row r="31" spans="2:21" s="98" customFormat="1" ht="185.25" customHeight="1">
      <c r="B31" s="112" t="s">
        <v>507</v>
      </c>
      <c r="C31" s="113" t="s">
        <v>508</v>
      </c>
      <c r="D31" s="114" t="s">
        <v>419</v>
      </c>
      <c r="E31" s="49"/>
      <c r="F31" s="115"/>
      <c r="G31" s="103">
        <f>'Pop.Alvo'!$BL$28</f>
        <v>0</v>
      </c>
      <c r="H31" s="104"/>
      <c r="I31" s="104"/>
      <c r="J31" s="105">
        <f t="shared" si="2"/>
        <v>0</v>
      </c>
      <c r="K31" s="106" t="s">
        <v>471</v>
      </c>
      <c r="L31" s="116">
        <v>1</v>
      </c>
      <c r="M31" s="116"/>
      <c r="N31" s="116"/>
      <c r="O31" s="109">
        <f t="shared" si="3"/>
        <v>0</v>
      </c>
      <c r="P31" s="110" t="s">
        <v>428</v>
      </c>
      <c r="Q31" s="101" t="s">
        <v>406</v>
      </c>
      <c r="R31" s="80"/>
      <c r="S31" s="118"/>
      <c r="T31" s="118"/>
      <c r="U31" s="118"/>
    </row>
    <row r="32" spans="2:21" s="98" customFormat="1" ht="84.75" customHeight="1">
      <c r="B32" s="112" t="s">
        <v>484</v>
      </c>
      <c r="C32" s="113" t="s">
        <v>509</v>
      </c>
      <c r="D32" s="114" t="s">
        <v>419</v>
      </c>
      <c r="E32" s="49"/>
      <c r="F32" s="115"/>
      <c r="G32" s="103">
        <f>'Pop.Alvo'!$BL$28</f>
        <v>0</v>
      </c>
      <c r="H32" s="104"/>
      <c r="I32" s="104"/>
      <c r="J32" s="105">
        <f t="shared" si="2"/>
        <v>0</v>
      </c>
      <c r="K32" s="106" t="s">
        <v>471</v>
      </c>
      <c r="L32" s="116">
        <v>1</v>
      </c>
      <c r="M32" s="116"/>
      <c r="N32" s="116"/>
      <c r="O32" s="109">
        <f t="shared" si="3"/>
        <v>0</v>
      </c>
      <c r="P32" s="110" t="s">
        <v>413</v>
      </c>
      <c r="Q32" s="101" t="s">
        <v>406</v>
      </c>
      <c r="R32" s="80"/>
      <c r="S32" s="118"/>
      <c r="T32" s="118"/>
      <c r="U32" s="118"/>
    </row>
    <row r="33" spans="2:21" s="98" customFormat="1" ht="84.75" customHeight="1">
      <c r="B33" s="112" t="s">
        <v>510</v>
      </c>
      <c r="C33" s="113" t="s">
        <v>511</v>
      </c>
      <c r="D33" s="114" t="s">
        <v>409</v>
      </c>
      <c r="E33" s="49"/>
      <c r="F33" s="115"/>
      <c r="G33" s="103">
        <f>'Pop.Alvo'!$BL$28</f>
        <v>0</v>
      </c>
      <c r="H33" s="104"/>
      <c r="I33" s="104"/>
      <c r="J33" s="105">
        <f t="shared" si="2"/>
        <v>0</v>
      </c>
      <c r="K33" s="106" t="s">
        <v>471</v>
      </c>
      <c r="L33" s="116">
        <v>1</v>
      </c>
      <c r="M33" s="116"/>
      <c r="N33" s="116"/>
      <c r="O33" s="109">
        <f t="shared" si="3"/>
        <v>0</v>
      </c>
      <c r="P33" s="110" t="s">
        <v>481</v>
      </c>
      <c r="Q33" s="101" t="s">
        <v>406</v>
      </c>
      <c r="R33" s="80"/>
      <c r="S33" s="118"/>
      <c r="T33" s="118"/>
      <c r="U33" s="118"/>
    </row>
    <row r="34" spans="2:21" s="98" customFormat="1" ht="48" customHeight="1">
      <c r="B34" s="638" t="s">
        <v>512</v>
      </c>
      <c r="C34" s="639" t="s">
        <v>513</v>
      </c>
      <c r="D34" s="101" t="s">
        <v>419</v>
      </c>
      <c r="E34" s="49"/>
      <c r="F34" s="115"/>
      <c r="G34" s="103">
        <f>'Pop.Alvo'!$BL$29/2</f>
        <v>0</v>
      </c>
      <c r="H34" s="104"/>
      <c r="I34" s="104"/>
      <c r="J34" s="105">
        <f t="shared" si="2"/>
        <v>0</v>
      </c>
      <c r="K34" s="106" t="s">
        <v>488</v>
      </c>
      <c r="L34" s="116">
        <v>1</v>
      </c>
      <c r="M34" s="116"/>
      <c r="N34" s="116"/>
      <c r="O34" s="109">
        <f t="shared" si="3"/>
        <v>0</v>
      </c>
      <c r="P34" s="110" t="s">
        <v>428</v>
      </c>
      <c r="Q34" s="101" t="s">
        <v>406</v>
      </c>
      <c r="R34" s="80"/>
      <c r="S34" s="118"/>
      <c r="T34" s="118"/>
      <c r="U34" s="118"/>
    </row>
    <row r="35" spans="2:21" s="98" customFormat="1" ht="48" customHeight="1">
      <c r="B35" s="638"/>
      <c r="C35" s="639"/>
      <c r="D35" s="101" t="s">
        <v>409</v>
      </c>
      <c r="E35" s="49"/>
      <c r="F35" s="115"/>
      <c r="G35" s="103">
        <f>'Pop.Alvo'!$BL$29/2</f>
        <v>0</v>
      </c>
      <c r="H35" s="104"/>
      <c r="I35" s="104"/>
      <c r="J35" s="105">
        <f t="shared" si="2"/>
        <v>0</v>
      </c>
      <c r="K35" s="106" t="s">
        <v>488</v>
      </c>
      <c r="L35" s="116">
        <v>1</v>
      </c>
      <c r="M35" s="116"/>
      <c r="N35" s="116"/>
      <c r="O35" s="109">
        <f t="shared" si="3"/>
        <v>0</v>
      </c>
      <c r="P35" s="110" t="s">
        <v>429</v>
      </c>
      <c r="Q35" s="101" t="s">
        <v>406</v>
      </c>
      <c r="R35" s="80"/>
      <c r="S35" s="118"/>
      <c r="T35" s="118"/>
      <c r="U35" s="118"/>
    </row>
    <row r="36" spans="2:21" s="98" customFormat="1" ht="83.25" customHeight="1">
      <c r="B36" s="638" t="s">
        <v>514</v>
      </c>
      <c r="C36" s="639" t="s">
        <v>515</v>
      </c>
      <c r="D36" s="101" t="s">
        <v>419</v>
      </c>
      <c r="E36" s="49"/>
      <c r="F36" s="115"/>
      <c r="G36" s="103">
        <f>'Pop.Alvo'!$BL$30</f>
        <v>0</v>
      </c>
      <c r="H36" s="104"/>
      <c r="I36" s="104"/>
      <c r="J36" s="105">
        <f t="shared" si="2"/>
        <v>0</v>
      </c>
      <c r="K36" s="106" t="s">
        <v>495</v>
      </c>
      <c r="L36" s="116">
        <v>1</v>
      </c>
      <c r="M36" s="116"/>
      <c r="N36" s="116"/>
      <c r="O36" s="109">
        <f t="shared" si="3"/>
        <v>0</v>
      </c>
      <c r="P36" s="110" t="s">
        <v>428</v>
      </c>
      <c r="Q36" s="101" t="s">
        <v>406</v>
      </c>
      <c r="R36" s="80"/>
      <c r="S36" s="118"/>
      <c r="T36" s="118"/>
      <c r="U36" s="118"/>
    </row>
    <row r="37" spans="2:21" s="98" customFormat="1" ht="83.25" customHeight="1">
      <c r="B37" s="638"/>
      <c r="C37" s="639"/>
      <c r="D37" s="101" t="s">
        <v>409</v>
      </c>
      <c r="E37" s="49"/>
      <c r="F37" s="115"/>
      <c r="G37" s="103">
        <f>'Pop.Alvo'!$BL$30</f>
        <v>0</v>
      </c>
      <c r="H37" s="104"/>
      <c r="I37" s="104"/>
      <c r="J37" s="105">
        <f t="shared" si="2"/>
        <v>0</v>
      </c>
      <c r="K37" s="106" t="s">
        <v>495</v>
      </c>
      <c r="L37" s="116">
        <v>1</v>
      </c>
      <c r="M37" s="116"/>
      <c r="N37" s="116"/>
      <c r="O37" s="109">
        <f t="shared" si="3"/>
        <v>0</v>
      </c>
      <c r="P37" s="110" t="s">
        <v>429</v>
      </c>
      <c r="Q37" s="101" t="s">
        <v>406</v>
      </c>
      <c r="R37" s="80"/>
      <c r="S37" s="118"/>
      <c r="T37" s="118"/>
      <c r="U37" s="118"/>
    </row>
    <row r="38" spans="2:21" s="98" customFormat="1" ht="69.75" customHeight="1">
      <c r="B38" s="112" t="s">
        <v>516</v>
      </c>
      <c r="C38" s="113" t="s">
        <v>517</v>
      </c>
      <c r="D38" s="114" t="s">
        <v>494</v>
      </c>
      <c r="E38" s="49"/>
      <c r="F38" s="115"/>
      <c r="G38" s="103">
        <f>'Pop.Alvo'!$BL$30</f>
        <v>0</v>
      </c>
      <c r="H38" s="104"/>
      <c r="I38" s="104"/>
      <c r="J38" s="105">
        <f t="shared" si="2"/>
        <v>0</v>
      </c>
      <c r="K38" s="106" t="s">
        <v>495</v>
      </c>
      <c r="L38" s="116">
        <v>1</v>
      </c>
      <c r="M38" s="116"/>
      <c r="N38" s="116"/>
      <c r="O38" s="109">
        <f t="shared" si="3"/>
        <v>0</v>
      </c>
      <c r="P38" s="110" t="s">
        <v>436</v>
      </c>
      <c r="Q38" s="101" t="s">
        <v>406</v>
      </c>
      <c r="R38" s="80"/>
      <c r="S38" s="118"/>
      <c r="T38" s="118"/>
      <c r="U38" s="118"/>
    </row>
    <row r="39" spans="2:21" s="98" customFormat="1" ht="82.5" customHeight="1">
      <c r="B39" s="112" t="s">
        <v>496</v>
      </c>
      <c r="C39" s="113" t="s">
        <v>518</v>
      </c>
      <c r="D39" s="114" t="s">
        <v>423</v>
      </c>
      <c r="E39" s="49"/>
      <c r="F39" s="115"/>
      <c r="G39" s="117">
        <f>'Pop.Alvo'!$BL$28</f>
        <v>0</v>
      </c>
      <c r="H39" s="104"/>
      <c r="I39" s="104"/>
      <c r="J39" s="105">
        <f>G39*F39</f>
        <v>0</v>
      </c>
      <c r="K39" s="106" t="s">
        <v>471</v>
      </c>
      <c r="L39" s="116">
        <v>1</v>
      </c>
      <c r="M39" s="108"/>
      <c r="N39" s="116"/>
      <c r="O39" s="109">
        <f t="shared" si="3"/>
        <v>0</v>
      </c>
      <c r="P39" s="110" t="s">
        <v>424</v>
      </c>
      <c r="Q39" s="101" t="s">
        <v>406</v>
      </c>
      <c r="S39" s="111"/>
      <c r="T39" s="111"/>
      <c r="U39" s="111"/>
    </row>
    <row r="40" spans="2:21" s="98" customFormat="1" ht="84.75" customHeight="1">
      <c r="B40" s="112" t="s">
        <v>498</v>
      </c>
      <c r="C40" s="113" t="s">
        <v>519</v>
      </c>
      <c r="D40" s="114" t="s">
        <v>435</v>
      </c>
      <c r="E40" s="49"/>
      <c r="F40" s="115"/>
      <c r="G40" s="117">
        <f>'Pop.Alvo'!$BL$28</f>
        <v>0</v>
      </c>
      <c r="H40" s="104"/>
      <c r="I40" s="104"/>
      <c r="J40" s="105">
        <f>F40*G40</f>
        <v>0</v>
      </c>
      <c r="K40" s="106" t="s">
        <v>471</v>
      </c>
      <c r="L40" s="116">
        <v>1</v>
      </c>
      <c r="M40" s="116"/>
      <c r="N40" s="116"/>
      <c r="O40" s="109">
        <f t="shared" si="3"/>
        <v>0</v>
      </c>
      <c r="P40" s="110" t="s">
        <v>439</v>
      </c>
      <c r="Q40" s="101" t="s">
        <v>406</v>
      </c>
      <c r="R40" s="80"/>
      <c r="S40" s="118"/>
      <c r="T40" s="118"/>
      <c r="U40" s="118"/>
    </row>
    <row r="41" spans="2:21" s="98" customFormat="1" ht="70.5" customHeight="1">
      <c r="B41" s="112" t="s">
        <v>520</v>
      </c>
      <c r="C41" s="113" t="s">
        <v>521</v>
      </c>
      <c r="D41" s="114" t="s">
        <v>450</v>
      </c>
      <c r="E41" s="49"/>
      <c r="F41" s="115"/>
      <c r="G41" s="117">
        <f>'Pop.Alvo'!$BL$28</f>
        <v>0</v>
      </c>
      <c r="H41" s="104"/>
      <c r="I41" s="104"/>
      <c r="J41" s="105">
        <f>F41*G41</f>
        <v>0</v>
      </c>
      <c r="K41" s="106" t="s">
        <v>471</v>
      </c>
      <c r="L41" s="116">
        <v>1</v>
      </c>
      <c r="M41" s="116"/>
      <c r="N41" s="116"/>
      <c r="O41" s="109">
        <f t="shared" si="3"/>
        <v>0</v>
      </c>
      <c r="P41" s="110" t="s">
        <v>451</v>
      </c>
      <c r="Q41" s="101" t="s">
        <v>406</v>
      </c>
      <c r="R41" s="80"/>
      <c r="S41" s="118"/>
      <c r="T41" s="118"/>
      <c r="U41" s="118"/>
    </row>
    <row r="42" spans="2:21" s="98" customFormat="1" ht="75.75" customHeight="1">
      <c r="B42" s="636" t="s">
        <v>502</v>
      </c>
      <c r="C42" s="637" t="s">
        <v>522</v>
      </c>
      <c r="D42" s="142" t="s">
        <v>409</v>
      </c>
      <c r="E42" s="49"/>
      <c r="F42" s="115"/>
      <c r="G42" s="136">
        <f>'Pop.Alvo'!BL29</f>
        <v>0</v>
      </c>
      <c r="H42" s="136"/>
      <c r="I42" s="136"/>
      <c r="J42" s="105">
        <f>F42*G42</f>
        <v>0</v>
      </c>
      <c r="K42" s="106" t="s">
        <v>488</v>
      </c>
      <c r="L42" s="116">
        <v>2</v>
      </c>
      <c r="M42" s="116">
        <v>20</v>
      </c>
      <c r="N42" s="116">
        <f>J42*L42/M42</f>
        <v>0</v>
      </c>
      <c r="O42" s="109">
        <f>ROUNDUP(N42,0)</f>
        <v>0</v>
      </c>
      <c r="P42" s="110" t="s">
        <v>454</v>
      </c>
      <c r="Q42" s="101" t="s">
        <v>406</v>
      </c>
      <c r="R42" s="80"/>
      <c r="S42" s="118"/>
      <c r="T42" s="118"/>
      <c r="U42" s="118"/>
    </row>
    <row r="43" spans="2:21" s="98" customFormat="1" ht="75.75" customHeight="1">
      <c r="B43" s="636"/>
      <c r="C43" s="637"/>
      <c r="D43" s="131" t="s">
        <v>409</v>
      </c>
      <c r="E43" s="49"/>
      <c r="F43" s="126"/>
      <c r="G43" s="140">
        <f>'Pop.Alvo'!BL30</f>
        <v>0</v>
      </c>
      <c r="H43" s="127"/>
      <c r="I43" s="127"/>
      <c r="J43" s="122">
        <f>F43*G43</f>
        <v>0</v>
      </c>
      <c r="K43" s="128" t="s">
        <v>495</v>
      </c>
      <c r="L43" s="129">
        <v>2</v>
      </c>
      <c r="M43" s="129">
        <v>20</v>
      </c>
      <c r="N43" s="116">
        <f>J43*L43/M43</f>
        <v>0</v>
      </c>
      <c r="O43" s="123">
        <f>ROUNDUP(N43,0)</f>
        <v>0</v>
      </c>
      <c r="P43" s="130" t="s">
        <v>454</v>
      </c>
      <c r="Q43" s="131" t="s">
        <v>406</v>
      </c>
      <c r="R43" s="80"/>
      <c r="S43" s="118"/>
      <c r="T43" s="118"/>
      <c r="U43" s="118"/>
    </row>
  </sheetData>
  <sheetProtection password="DABF" sheet="1"/>
  <mergeCells count="23">
    <mergeCell ref="B36:B37"/>
    <mergeCell ref="C36:C37"/>
    <mergeCell ref="B42:B43"/>
    <mergeCell ref="C42:C43"/>
    <mergeCell ref="B25:B26"/>
    <mergeCell ref="C25:C26"/>
    <mergeCell ref="D25:D26"/>
    <mergeCell ref="B27:Q27"/>
    <mergeCell ref="B28:Q28"/>
    <mergeCell ref="B34:B35"/>
    <mergeCell ref="C34:C35"/>
    <mergeCell ref="B7:Q7"/>
    <mergeCell ref="B8:D8"/>
    <mergeCell ref="B17:B18"/>
    <mergeCell ref="C17:C18"/>
    <mergeCell ref="B19:B20"/>
    <mergeCell ref="C19:C20"/>
    <mergeCell ref="B1:Q1"/>
    <mergeCell ref="B2:Q2"/>
    <mergeCell ref="B4:D4"/>
    <mergeCell ref="F4:Q4"/>
    <mergeCell ref="J6:K6"/>
    <mergeCell ref="O6:P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65"/>
  <rowBreaks count="4" manualBreakCount="4">
    <brk id="15" max="255" man="1"/>
    <brk id="21" max="255" man="1"/>
    <brk id="27" max="255" man="1"/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T40"/>
  <sheetViews>
    <sheetView zoomScaleSheetLayoutView="100" workbookViewId="0" topLeftCell="A37">
      <selection activeCell="F41" sqref="F41"/>
    </sheetView>
  </sheetViews>
  <sheetFormatPr defaultColWidth="11.00390625" defaultRowHeight="14.25"/>
  <cols>
    <col min="1" max="1" width="2.375" style="80" customWidth="1"/>
    <col min="2" max="2" width="27.375" style="80" customWidth="1"/>
    <col min="3" max="3" width="49.875" style="80" customWidth="1"/>
    <col min="4" max="4" width="15.125" style="80" customWidth="1"/>
    <col min="5" max="5" width="2.375" style="80" customWidth="1"/>
    <col min="6" max="6" width="9.375" style="80" customWidth="1"/>
    <col min="7" max="7" width="0" style="132" hidden="1" customWidth="1"/>
    <col min="8" max="8" width="8.375" style="80" customWidth="1"/>
    <col min="9" max="9" width="14.375" style="80" customWidth="1"/>
    <col min="10" max="12" width="0" style="132" hidden="1" customWidth="1"/>
    <col min="13" max="13" width="9.375" style="80" customWidth="1"/>
    <col min="14" max="14" width="13.125" style="80" customWidth="1"/>
    <col min="15" max="15" width="8.375" style="80" customWidth="1"/>
    <col min="16" max="16" width="2.375" style="80" customWidth="1"/>
    <col min="17" max="17" width="14.00390625" style="80" customWidth="1"/>
    <col min="18" max="16384" width="11.00390625" style="80" customWidth="1"/>
  </cols>
  <sheetData>
    <row r="1" spans="2:15" ht="9.75" customHeight="1"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spans="2:15" ht="39.75" customHeight="1">
      <c r="B2" s="631" t="s">
        <v>523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3" spans="2:15" ht="9.75" customHeight="1">
      <c r="B3" s="84"/>
      <c r="C3" s="84"/>
      <c r="D3" s="84"/>
      <c r="E3" s="84"/>
      <c r="F3" s="84"/>
      <c r="G3" s="85"/>
      <c r="H3" s="86"/>
      <c r="I3" s="84"/>
      <c r="J3" s="87"/>
      <c r="K3" s="87"/>
      <c r="L3" s="87"/>
      <c r="M3" s="86"/>
      <c r="N3" s="84"/>
      <c r="O3" s="84"/>
    </row>
    <row r="4" spans="2:15" ht="19.5" customHeight="1">
      <c r="B4" s="632" t="s">
        <v>392</v>
      </c>
      <c r="C4" s="632"/>
      <c r="D4" s="632"/>
      <c r="E4" s="88"/>
      <c r="F4" s="632" t="s">
        <v>393</v>
      </c>
      <c r="G4" s="632"/>
      <c r="H4" s="632"/>
      <c r="I4" s="632"/>
      <c r="J4" s="632"/>
      <c r="K4" s="632"/>
      <c r="L4" s="632"/>
      <c r="M4" s="632"/>
      <c r="N4" s="632"/>
      <c r="O4" s="632"/>
    </row>
    <row r="5" spans="7:12" ht="3" customHeight="1">
      <c r="G5" s="80"/>
      <c r="J5" s="80"/>
      <c r="K5" s="80"/>
      <c r="L5" s="80"/>
    </row>
    <row r="6" spans="2:15" ht="19.5" customHeight="1">
      <c r="B6" s="90" t="s">
        <v>394</v>
      </c>
      <c r="C6" s="91" t="s">
        <v>395</v>
      </c>
      <c r="D6" s="92" t="s">
        <v>396</v>
      </c>
      <c r="E6" s="88"/>
      <c r="F6" s="90" t="s">
        <v>291</v>
      </c>
      <c r="G6" s="93"/>
      <c r="H6" s="633" t="s">
        <v>397</v>
      </c>
      <c r="I6" s="633"/>
      <c r="J6" s="94"/>
      <c r="K6" s="94"/>
      <c r="L6" s="94"/>
      <c r="M6" s="633" t="s">
        <v>398</v>
      </c>
      <c r="N6" s="633"/>
      <c r="O6" s="95" t="s">
        <v>399</v>
      </c>
    </row>
    <row r="7" spans="2:15" ht="9.75" customHeight="1"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2:15" ht="30" customHeight="1">
      <c r="B8" s="635" t="s">
        <v>524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</row>
    <row r="9" spans="2:15" ht="30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2:15" ht="15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2:15" s="98" customFormat="1" ht="54.75" customHeight="1">
      <c r="B11" s="99" t="s">
        <v>525</v>
      </c>
      <c r="C11" s="100" t="s">
        <v>526</v>
      </c>
      <c r="D11" s="101" t="s">
        <v>403</v>
      </c>
      <c r="E11" s="49"/>
      <c r="F11" s="102"/>
      <c r="G11" s="103">
        <f>'Pop.Alvo'!$BL$65</f>
        <v>57</v>
      </c>
      <c r="H11" s="105">
        <f aca="true" t="shared" si="0" ref="H11:H22">F11*G11</f>
        <v>0</v>
      </c>
      <c r="I11" s="143" t="s">
        <v>527</v>
      </c>
      <c r="J11" s="144">
        <v>1</v>
      </c>
      <c r="K11" s="144"/>
      <c r="L11" s="145"/>
      <c r="M11" s="109">
        <f aca="true" t="shared" si="1" ref="M11:M17">H11*J11</f>
        <v>0</v>
      </c>
      <c r="N11" s="110" t="s">
        <v>405</v>
      </c>
      <c r="O11" s="101" t="s">
        <v>406</v>
      </c>
    </row>
    <row r="12" spans="2:15" s="98" customFormat="1" ht="94.5" customHeight="1">
      <c r="B12" s="112" t="s">
        <v>528</v>
      </c>
      <c r="C12" s="113" t="s">
        <v>529</v>
      </c>
      <c r="D12" s="114" t="s">
        <v>419</v>
      </c>
      <c r="E12" s="49"/>
      <c r="F12" s="115"/>
      <c r="G12" s="103">
        <f>'Pop.Alvo'!$BL$65</f>
        <v>57</v>
      </c>
      <c r="H12" s="105">
        <f t="shared" si="0"/>
        <v>0</v>
      </c>
      <c r="I12" s="106" t="s">
        <v>527</v>
      </c>
      <c r="J12" s="146">
        <v>1</v>
      </c>
      <c r="K12" s="146"/>
      <c r="L12" s="145"/>
      <c r="M12" s="109">
        <f t="shared" si="1"/>
        <v>0</v>
      </c>
      <c r="N12" s="110" t="s">
        <v>420</v>
      </c>
      <c r="O12" s="101" t="s">
        <v>406</v>
      </c>
    </row>
    <row r="13" spans="2:15" s="98" customFormat="1" ht="93" customHeight="1">
      <c r="B13" s="99" t="s">
        <v>530</v>
      </c>
      <c r="C13" s="100" t="s">
        <v>531</v>
      </c>
      <c r="D13" s="101" t="s">
        <v>419</v>
      </c>
      <c r="E13" s="49"/>
      <c r="F13" s="115"/>
      <c r="G13" s="103">
        <f>'Pop.Alvo'!$BL$65</f>
        <v>57</v>
      </c>
      <c r="H13" s="105">
        <f t="shared" si="0"/>
        <v>0</v>
      </c>
      <c r="I13" s="143" t="s">
        <v>527</v>
      </c>
      <c r="J13" s="146">
        <v>1</v>
      </c>
      <c r="K13" s="146"/>
      <c r="L13" s="145"/>
      <c r="M13" s="109">
        <f t="shared" si="1"/>
        <v>0</v>
      </c>
      <c r="N13" s="110" t="s">
        <v>413</v>
      </c>
      <c r="O13" s="101" t="s">
        <v>406</v>
      </c>
    </row>
    <row r="14" spans="2:15" s="98" customFormat="1" ht="60.75" customHeight="1">
      <c r="B14" s="638" t="s">
        <v>532</v>
      </c>
      <c r="C14" s="639" t="s">
        <v>533</v>
      </c>
      <c r="D14" s="101" t="s">
        <v>419</v>
      </c>
      <c r="E14" s="49"/>
      <c r="F14" s="115"/>
      <c r="G14" s="117">
        <f>SUM('Pop.Alvo'!BL66:BT67)</f>
        <v>43</v>
      </c>
      <c r="H14" s="105">
        <f t="shared" si="0"/>
        <v>0</v>
      </c>
      <c r="I14" s="106" t="s">
        <v>534</v>
      </c>
      <c r="J14" s="146">
        <v>1</v>
      </c>
      <c r="K14" s="146"/>
      <c r="L14" s="145"/>
      <c r="M14" s="109">
        <f t="shared" si="1"/>
        <v>0</v>
      </c>
      <c r="N14" s="110" t="s">
        <v>428</v>
      </c>
      <c r="O14" s="101" t="s">
        <v>406</v>
      </c>
    </row>
    <row r="15" spans="2:15" s="98" customFormat="1" ht="60.75" customHeight="1">
      <c r="B15" s="638"/>
      <c r="C15" s="639"/>
      <c r="D15" s="101" t="s">
        <v>409</v>
      </c>
      <c r="E15" s="49"/>
      <c r="F15" s="115"/>
      <c r="G15" s="117">
        <f>SUM('Pop.Alvo'!BL66:BT67)</f>
        <v>43</v>
      </c>
      <c r="H15" s="105">
        <f t="shared" si="0"/>
        <v>0</v>
      </c>
      <c r="I15" s="106" t="s">
        <v>534</v>
      </c>
      <c r="J15" s="146">
        <v>1</v>
      </c>
      <c r="K15" s="146"/>
      <c r="L15" s="145"/>
      <c r="M15" s="109">
        <f t="shared" si="1"/>
        <v>0</v>
      </c>
      <c r="N15" s="110" t="s">
        <v>429</v>
      </c>
      <c r="O15" s="101" t="s">
        <v>406</v>
      </c>
    </row>
    <row r="16" spans="2:15" s="98" customFormat="1" ht="111.75" customHeight="1">
      <c r="B16" s="638" t="s">
        <v>535</v>
      </c>
      <c r="C16" s="644" t="s">
        <v>536</v>
      </c>
      <c r="D16" s="101" t="s">
        <v>419</v>
      </c>
      <c r="E16" s="147"/>
      <c r="F16" s="115"/>
      <c r="G16" s="117">
        <f>'Pop.Alvo'!$BL$68</f>
        <v>14</v>
      </c>
      <c r="H16" s="105">
        <f t="shared" si="0"/>
        <v>0</v>
      </c>
      <c r="I16" s="106" t="s">
        <v>537</v>
      </c>
      <c r="J16" s="146">
        <v>2</v>
      </c>
      <c r="K16" s="146"/>
      <c r="L16" s="145"/>
      <c r="M16" s="109">
        <f t="shared" si="1"/>
        <v>0</v>
      </c>
      <c r="N16" s="110" t="s">
        <v>428</v>
      </c>
      <c r="O16" s="101" t="s">
        <v>406</v>
      </c>
    </row>
    <row r="17" spans="2:15" s="98" customFormat="1" ht="111.75" customHeight="1">
      <c r="B17" s="638"/>
      <c r="C17" s="644"/>
      <c r="D17" s="114" t="s">
        <v>409</v>
      </c>
      <c r="E17" s="147"/>
      <c r="F17" s="115"/>
      <c r="G17" s="117">
        <f>'Pop.Alvo'!$BL$68</f>
        <v>14</v>
      </c>
      <c r="H17" s="105">
        <f t="shared" si="0"/>
        <v>0</v>
      </c>
      <c r="I17" s="106" t="s">
        <v>537</v>
      </c>
      <c r="J17" s="146">
        <v>2</v>
      </c>
      <c r="K17" s="146"/>
      <c r="L17" s="145"/>
      <c r="M17" s="109">
        <f t="shared" si="1"/>
        <v>0</v>
      </c>
      <c r="N17" s="110" t="s">
        <v>429</v>
      </c>
      <c r="O17" s="101" t="s">
        <v>406</v>
      </c>
    </row>
    <row r="18" spans="2:17" s="98" customFormat="1" ht="81" customHeight="1">
      <c r="B18" s="646" t="s">
        <v>538</v>
      </c>
      <c r="C18" s="647" t="s">
        <v>539</v>
      </c>
      <c r="D18" s="648" t="s">
        <v>409</v>
      </c>
      <c r="E18" s="49"/>
      <c r="F18" s="115"/>
      <c r="G18" s="117">
        <f>SUM('Pop.Alvo'!BL66:BT67)</f>
        <v>43</v>
      </c>
      <c r="H18" s="105">
        <f t="shared" si="0"/>
        <v>0</v>
      </c>
      <c r="I18" s="106" t="s">
        <v>534</v>
      </c>
      <c r="J18" s="146">
        <v>4</v>
      </c>
      <c r="K18" s="146">
        <v>20</v>
      </c>
      <c r="L18" s="116">
        <f>H18*J18/K18</f>
        <v>0</v>
      </c>
      <c r="M18" s="109">
        <f>ROUNDUP(L18,0)</f>
        <v>0</v>
      </c>
      <c r="N18" s="148" t="s">
        <v>454</v>
      </c>
      <c r="O18" s="114" t="s">
        <v>406</v>
      </c>
      <c r="Q18" s="149"/>
    </row>
    <row r="19" spans="2:17" s="98" customFormat="1" ht="81" customHeight="1">
      <c r="B19" s="646"/>
      <c r="C19" s="647"/>
      <c r="D19" s="648"/>
      <c r="E19" s="49"/>
      <c r="F19" s="115"/>
      <c r="G19" s="117">
        <f>'Pop.Alvo'!BL68</f>
        <v>14</v>
      </c>
      <c r="H19" s="105">
        <f t="shared" si="0"/>
        <v>0</v>
      </c>
      <c r="I19" s="106" t="s">
        <v>540</v>
      </c>
      <c r="J19" s="146">
        <v>2</v>
      </c>
      <c r="K19" s="146">
        <v>20</v>
      </c>
      <c r="L19" s="116">
        <f>H19*J19/K19</f>
        <v>0</v>
      </c>
      <c r="M19" s="109">
        <f>ROUNDUP(L19,0)</f>
        <v>0</v>
      </c>
      <c r="N19" s="148" t="s">
        <v>454</v>
      </c>
      <c r="O19" s="114" t="s">
        <v>406</v>
      </c>
      <c r="Q19" s="149"/>
    </row>
    <row r="20" spans="2:15" s="98" customFormat="1" ht="84.75" customHeight="1">
      <c r="B20" s="112" t="s">
        <v>541</v>
      </c>
      <c r="C20" s="113" t="s">
        <v>542</v>
      </c>
      <c r="D20" s="114" t="s">
        <v>409</v>
      </c>
      <c r="E20" s="49"/>
      <c r="F20" s="115"/>
      <c r="G20" s="117">
        <f>SUM('Pop.Alvo'!BL68:BT68)</f>
        <v>14</v>
      </c>
      <c r="H20" s="105">
        <f t="shared" si="0"/>
        <v>0</v>
      </c>
      <c r="I20" s="106" t="s">
        <v>540</v>
      </c>
      <c r="J20" s="146">
        <v>1</v>
      </c>
      <c r="K20" s="146"/>
      <c r="L20" s="145"/>
      <c r="M20" s="109">
        <f>H20*J20</f>
        <v>0</v>
      </c>
      <c r="N20" s="110" t="s">
        <v>436</v>
      </c>
      <c r="O20" s="101" t="s">
        <v>406</v>
      </c>
    </row>
    <row r="21" spans="2:15" s="98" customFormat="1" ht="110.25" customHeight="1">
      <c r="B21" s="119" t="s">
        <v>543</v>
      </c>
      <c r="C21" s="120" t="s">
        <v>544</v>
      </c>
      <c r="D21" s="142" t="s">
        <v>446</v>
      </c>
      <c r="E21" s="49"/>
      <c r="F21" s="150"/>
      <c r="G21" s="151">
        <f>'Pop.Alvo'!BL65</f>
        <v>57</v>
      </c>
      <c r="H21" s="105">
        <f t="shared" si="0"/>
        <v>0</v>
      </c>
      <c r="I21" s="106" t="s">
        <v>527</v>
      </c>
      <c r="J21" s="152">
        <v>1</v>
      </c>
      <c r="K21" s="152"/>
      <c r="L21" s="153"/>
      <c r="M21" s="109">
        <f>H21*J21</f>
        <v>0</v>
      </c>
      <c r="N21" s="138" t="s">
        <v>545</v>
      </c>
      <c r="O21" s="139" t="s">
        <v>406</v>
      </c>
    </row>
    <row r="22" spans="2:15" s="98" customFormat="1" ht="84.75" customHeight="1">
      <c r="B22" s="124" t="s">
        <v>546</v>
      </c>
      <c r="C22" s="154" t="s">
        <v>547</v>
      </c>
      <c r="D22" s="131" t="s">
        <v>435</v>
      </c>
      <c r="E22" s="49"/>
      <c r="F22" s="126"/>
      <c r="G22" s="155">
        <f>'Pop.Alvo'!BL65</f>
        <v>57</v>
      </c>
      <c r="H22" s="122">
        <f t="shared" si="0"/>
        <v>0</v>
      </c>
      <c r="I22" s="156" t="s">
        <v>527</v>
      </c>
      <c r="J22" s="157">
        <v>1</v>
      </c>
      <c r="K22" s="157"/>
      <c r="L22" s="158"/>
      <c r="M22" s="123">
        <f>H22*J22</f>
        <v>0</v>
      </c>
      <c r="N22" s="130" t="s">
        <v>439</v>
      </c>
      <c r="O22" s="131" t="s">
        <v>406</v>
      </c>
    </row>
    <row r="23" spans="2:15" ht="15" customHeight="1">
      <c r="B23" s="159"/>
      <c r="C23" s="159"/>
      <c r="D23" s="97"/>
      <c r="E23" s="160"/>
      <c r="F23" s="161"/>
      <c r="G23" s="161"/>
      <c r="H23" s="162"/>
      <c r="I23" s="163"/>
      <c r="J23" s="163"/>
      <c r="K23" s="163"/>
      <c r="L23" s="163"/>
      <c r="M23" s="162"/>
      <c r="N23" s="96"/>
      <c r="O23" s="97"/>
    </row>
    <row r="24" spans="2:20" ht="30" customHeight="1">
      <c r="B24" s="635" t="s">
        <v>548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Q24" s="164"/>
      <c r="R24" s="164"/>
      <c r="S24" s="164"/>
      <c r="T24" s="164"/>
    </row>
    <row r="25" spans="2:20" ht="15" customHeight="1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Q25" s="164"/>
      <c r="R25" s="164"/>
      <c r="S25" s="164"/>
      <c r="T25" s="164"/>
    </row>
    <row r="26" spans="2:20" s="98" customFormat="1" ht="108.75" customHeight="1">
      <c r="B26" s="99" t="s">
        <v>549</v>
      </c>
      <c r="C26" s="100" t="s">
        <v>550</v>
      </c>
      <c r="D26" s="101" t="s">
        <v>403</v>
      </c>
      <c r="E26" s="49"/>
      <c r="F26" s="102"/>
      <c r="G26" s="146">
        <f>'Pop.Alvo'!$BL$53</f>
        <v>21</v>
      </c>
      <c r="H26" s="105">
        <f>F26*G26</f>
        <v>0</v>
      </c>
      <c r="I26" s="143" t="s">
        <v>551</v>
      </c>
      <c r="J26" s="146">
        <v>1</v>
      </c>
      <c r="K26" s="146"/>
      <c r="L26" s="146"/>
      <c r="M26" s="109">
        <f aca="true" t="shared" si="2" ref="M26:M36">H26*J26</f>
        <v>0</v>
      </c>
      <c r="N26" s="110" t="s">
        <v>405</v>
      </c>
      <c r="O26" s="101" t="s">
        <v>406</v>
      </c>
      <c r="Q26" s="164"/>
      <c r="R26" s="164"/>
      <c r="S26" s="164"/>
      <c r="T26" s="164"/>
    </row>
    <row r="27" spans="2:20" s="98" customFormat="1" ht="94.5" customHeight="1">
      <c r="B27" s="112" t="s">
        <v>552</v>
      </c>
      <c r="C27" s="113" t="s">
        <v>553</v>
      </c>
      <c r="D27" s="114" t="s">
        <v>419</v>
      </c>
      <c r="E27" s="49"/>
      <c r="F27" s="115"/>
      <c r="G27" s="146">
        <f>'Pop.Alvo'!$BL$53</f>
        <v>21</v>
      </c>
      <c r="H27" s="105">
        <f>F27*G27</f>
        <v>0</v>
      </c>
      <c r="I27" s="110" t="s">
        <v>551</v>
      </c>
      <c r="J27" s="146">
        <v>1</v>
      </c>
      <c r="K27" s="146"/>
      <c r="L27" s="146"/>
      <c r="M27" s="109">
        <f t="shared" si="2"/>
        <v>0</v>
      </c>
      <c r="N27" s="110" t="s">
        <v>420</v>
      </c>
      <c r="O27" s="101" t="s">
        <v>406</v>
      </c>
      <c r="Q27" s="164"/>
      <c r="R27" s="164"/>
      <c r="S27" s="164"/>
      <c r="T27" s="164"/>
    </row>
    <row r="28" spans="2:20" s="98" customFormat="1" ht="96" customHeight="1">
      <c r="B28" s="99" t="s">
        <v>554</v>
      </c>
      <c r="C28" s="100" t="s">
        <v>555</v>
      </c>
      <c r="D28" s="101" t="s">
        <v>419</v>
      </c>
      <c r="E28" s="49"/>
      <c r="F28" s="115"/>
      <c r="G28" s="146">
        <f>'Pop.Alvo'!$BL$53</f>
        <v>21</v>
      </c>
      <c r="H28" s="105">
        <f>F28*G28</f>
        <v>0</v>
      </c>
      <c r="I28" s="143" t="s">
        <v>551</v>
      </c>
      <c r="J28" s="146">
        <v>1</v>
      </c>
      <c r="K28" s="146"/>
      <c r="L28" s="146"/>
      <c r="M28" s="109">
        <f t="shared" si="2"/>
        <v>0</v>
      </c>
      <c r="N28" s="110" t="s">
        <v>413</v>
      </c>
      <c r="O28" s="101" t="s">
        <v>406</v>
      </c>
      <c r="Q28" s="164"/>
      <c r="R28" s="164"/>
      <c r="S28" s="164"/>
      <c r="T28" s="164"/>
    </row>
    <row r="29" spans="2:18" s="98" customFormat="1" ht="57.75" customHeight="1">
      <c r="B29" s="112" t="s">
        <v>556</v>
      </c>
      <c r="C29" s="113" t="s">
        <v>557</v>
      </c>
      <c r="D29" s="114" t="s">
        <v>423</v>
      </c>
      <c r="E29" s="49"/>
      <c r="F29" s="115"/>
      <c r="G29" s="146">
        <f>'Pop.Alvo'!$BL$53</f>
        <v>21</v>
      </c>
      <c r="H29" s="105">
        <f>G29*F29</f>
        <v>0</v>
      </c>
      <c r="I29" s="143" t="s">
        <v>551</v>
      </c>
      <c r="J29" s="146">
        <v>1</v>
      </c>
      <c r="K29" s="146"/>
      <c r="L29" s="146"/>
      <c r="M29" s="109">
        <f t="shared" si="2"/>
        <v>0</v>
      </c>
      <c r="N29" s="110" t="s">
        <v>424</v>
      </c>
      <c r="O29" s="101" t="s">
        <v>406</v>
      </c>
      <c r="P29" s="164"/>
      <c r="Q29" s="111"/>
      <c r="R29" s="111"/>
    </row>
    <row r="30" spans="2:20" s="98" customFormat="1" ht="68.25" customHeight="1">
      <c r="B30" s="638" t="s">
        <v>558</v>
      </c>
      <c r="C30" s="639" t="s">
        <v>559</v>
      </c>
      <c r="D30" s="101" t="s">
        <v>419</v>
      </c>
      <c r="E30" s="49"/>
      <c r="F30" s="115"/>
      <c r="G30" s="165">
        <f>SUM('Pop.Alvo'!BL54:BT55)</f>
        <v>15</v>
      </c>
      <c r="H30" s="105">
        <f>F30*G30</f>
        <v>0</v>
      </c>
      <c r="I30" s="110" t="s">
        <v>560</v>
      </c>
      <c r="J30" s="146">
        <v>1</v>
      </c>
      <c r="K30" s="146"/>
      <c r="L30" s="146"/>
      <c r="M30" s="109">
        <f t="shared" si="2"/>
        <v>0</v>
      </c>
      <c r="N30" s="110" t="s">
        <v>428</v>
      </c>
      <c r="O30" s="101" t="s">
        <v>406</v>
      </c>
      <c r="Q30" s="164"/>
      <c r="R30" s="164"/>
      <c r="S30" s="164"/>
      <c r="T30" s="164"/>
    </row>
    <row r="31" spans="2:20" s="98" customFormat="1" ht="68.25" customHeight="1">
      <c r="B31" s="638"/>
      <c r="C31" s="639"/>
      <c r="D31" s="101" t="s">
        <v>409</v>
      </c>
      <c r="E31" s="49"/>
      <c r="F31" s="115"/>
      <c r="G31" s="165">
        <f>SUM('Pop.Alvo'!BL54:BT55)</f>
        <v>15</v>
      </c>
      <c r="H31" s="105">
        <f>F31*G31</f>
        <v>0</v>
      </c>
      <c r="I31" s="110" t="s">
        <v>560</v>
      </c>
      <c r="J31" s="146">
        <v>1</v>
      </c>
      <c r="K31" s="146"/>
      <c r="L31" s="146"/>
      <c r="M31" s="109">
        <f t="shared" si="2"/>
        <v>0</v>
      </c>
      <c r="N31" s="110" t="s">
        <v>429</v>
      </c>
      <c r="O31" s="101" t="s">
        <v>406</v>
      </c>
      <c r="Q31" s="164"/>
      <c r="R31" s="164"/>
      <c r="S31" s="164"/>
      <c r="T31" s="164"/>
    </row>
    <row r="32" spans="2:20" s="98" customFormat="1" ht="112.5" customHeight="1">
      <c r="B32" s="638" t="s">
        <v>561</v>
      </c>
      <c r="C32" s="644" t="s">
        <v>562</v>
      </c>
      <c r="D32" s="101" t="s">
        <v>419</v>
      </c>
      <c r="E32" s="147"/>
      <c r="F32" s="115"/>
      <c r="G32" s="165">
        <f>SUM('Pop.Alvo'!BL56:BT57)</f>
        <v>6</v>
      </c>
      <c r="H32" s="105">
        <f>F32*G32</f>
        <v>0</v>
      </c>
      <c r="I32" s="110" t="s">
        <v>563</v>
      </c>
      <c r="J32" s="146">
        <v>2</v>
      </c>
      <c r="K32" s="146"/>
      <c r="L32" s="146"/>
      <c r="M32" s="109">
        <f t="shared" si="2"/>
        <v>0</v>
      </c>
      <c r="N32" s="110" t="s">
        <v>428</v>
      </c>
      <c r="O32" s="101" t="s">
        <v>406</v>
      </c>
      <c r="Q32" s="164"/>
      <c r="R32" s="164"/>
      <c r="S32" s="164"/>
      <c r="T32" s="164"/>
    </row>
    <row r="33" spans="2:20" s="98" customFormat="1" ht="112.5" customHeight="1">
      <c r="B33" s="638"/>
      <c r="C33" s="644"/>
      <c r="D33" s="114" t="s">
        <v>409</v>
      </c>
      <c r="E33" s="147"/>
      <c r="F33" s="115"/>
      <c r="G33" s="165">
        <f>SUM('Pop.Alvo'!BL56:BT57)</f>
        <v>6</v>
      </c>
      <c r="H33" s="105">
        <f>F33*G33</f>
        <v>0</v>
      </c>
      <c r="I33" s="110" t="s">
        <v>563</v>
      </c>
      <c r="J33" s="146">
        <v>2</v>
      </c>
      <c r="K33" s="146"/>
      <c r="L33" s="146"/>
      <c r="M33" s="109">
        <f t="shared" si="2"/>
        <v>0</v>
      </c>
      <c r="N33" s="110" t="s">
        <v>429</v>
      </c>
      <c r="O33" s="101" t="s">
        <v>406</v>
      </c>
      <c r="Q33" s="164"/>
      <c r="R33" s="164"/>
      <c r="S33" s="164"/>
      <c r="T33" s="164"/>
    </row>
    <row r="34" spans="2:18" s="98" customFormat="1" ht="108.75" customHeight="1">
      <c r="B34" s="119" t="s">
        <v>564</v>
      </c>
      <c r="C34" s="113" t="s">
        <v>565</v>
      </c>
      <c r="D34" s="114" t="s">
        <v>409</v>
      </c>
      <c r="E34" s="49"/>
      <c r="F34" s="115"/>
      <c r="G34" s="146">
        <f>'Pop.Alvo'!BL53</f>
        <v>21</v>
      </c>
      <c r="H34" s="105">
        <f>G34*F34</f>
        <v>0</v>
      </c>
      <c r="I34" s="143" t="s">
        <v>551</v>
      </c>
      <c r="J34" s="146">
        <v>1</v>
      </c>
      <c r="K34" s="146"/>
      <c r="L34" s="146"/>
      <c r="M34" s="109">
        <f t="shared" si="2"/>
        <v>0</v>
      </c>
      <c r="N34" s="110" t="s">
        <v>566</v>
      </c>
      <c r="O34" s="101" t="s">
        <v>406</v>
      </c>
      <c r="P34" s="164"/>
      <c r="Q34" s="111"/>
      <c r="R34" s="111"/>
    </row>
    <row r="35" spans="2:15" s="98" customFormat="1" ht="110.25" customHeight="1">
      <c r="B35" s="166"/>
      <c r="C35" s="120" t="s">
        <v>567</v>
      </c>
      <c r="D35" s="142" t="s">
        <v>446</v>
      </c>
      <c r="E35" s="49"/>
      <c r="F35" s="150">
        <v>0.77</v>
      </c>
      <c r="G35" s="151">
        <f>'Pop.Alvo'!BL53</f>
        <v>21</v>
      </c>
      <c r="H35" s="105">
        <f>G35*F35</f>
        <v>16.17</v>
      </c>
      <c r="I35" s="110" t="s">
        <v>551</v>
      </c>
      <c r="J35" s="146">
        <v>1</v>
      </c>
      <c r="K35" s="146"/>
      <c r="L35" s="146"/>
      <c r="M35" s="109">
        <f t="shared" si="2"/>
        <v>16.17</v>
      </c>
      <c r="N35" s="110" t="s">
        <v>568</v>
      </c>
      <c r="O35" s="139" t="s">
        <v>406</v>
      </c>
    </row>
    <row r="36" spans="2:18" s="98" customFormat="1" ht="162.75" customHeight="1">
      <c r="B36" s="99"/>
      <c r="C36" s="120" t="s">
        <v>569</v>
      </c>
      <c r="D36" s="142" t="s">
        <v>446</v>
      </c>
      <c r="E36" s="49"/>
      <c r="F36" s="115"/>
      <c r="G36" s="165">
        <f>'Pop.Alvo'!BL53</f>
        <v>21</v>
      </c>
      <c r="H36" s="105">
        <f>G36*F36</f>
        <v>0</v>
      </c>
      <c r="I36" s="143" t="s">
        <v>551</v>
      </c>
      <c r="J36" s="146">
        <v>1</v>
      </c>
      <c r="K36" s="146"/>
      <c r="L36" s="146"/>
      <c r="M36" s="109">
        <f t="shared" si="2"/>
        <v>0</v>
      </c>
      <c r="N36" s="110" t="s">
        <v>568</v>
      </c>
      <c r="O36" s="114" t="s">
        <v>406</v>
      </c>
      <c r="P36" s="164"/>
      <c r="Q36" s="111"/>
      <c r="R36" s="111"/>
    </row>
    <row r="37" spans="2:20" s="98" customFormat="1" ht="72.75" customHeight="1">
      <c r="B37" s="638" t="s">
        <v>570</v>
      </c>
      <c r="C37" s="644" t="s">
        <v>571</v>
      </c>
      <c r="D37" s="645" t="s">
        <v>409</v>
      </c>
      <c r="E37" s="49"/>
      <c r="F37" s="115"/>
      <c r="G37" s="165">
        <f>SUM('Pop.Alvo'!BL54:BT55)</f>
        <v>15</v>
      </c>
      <c r="H37" s="105">
        <f>F37*G37</f>
        <v>0</v>
      </c>
      <c r="I37" s="110" t="s">
        <v>560</v>
      </c>
      <c r="J37" s="146">
        <v>4</v>
      </c>
      <c r="K37" s="146">
        <v>20</v>
      </c>
      <c r="L37" s="146">
        <f>H37*J37/K37</f>
        <v>0</v>
      </c>
      <c r="M37" s="109">
        <f>ROUNDUP(L37,0)</f>
        <v>0</v>
      </c>
      <c r="N37" s="148" t="s">
        <v>572</v>
      </c>
      <c r="O37" s="114" t="s">
        <v>406</v>
      </c>
      <c r="Q37" s="164"/>
      <c r="R37" s="164"/>
      <c r="S37" s="164"/>
      <c r="T37" s="164"/>
    </row>
    <row r="38" spans="2:20" s="98" customFormat="1" ht="72.75" customHeight="1">
      <c r="B38" s="638"/>
      <c r="C38" s="644"/>
      <c r="D38" s="645"/>
      <c r="E38" s="49"/>
      <c r="F38" s="115"/>
      <c r="G38" s="165">
        <f>SUM('Pop.Alvo'!BL56:BT57)</f>
        <v>6</v>
      </c>
      <c r="H38" s="105">
        <f>F38*G38</f>
        <v>0</v>
      </c>
      <c r="I38" s="110" t="s">
        <v>563</v>
      </c>
      <c r="J38" s="146">
        <v>2</v>
      </c>
      <c r="K38" s="146">
        <v>20</v>
      </c>
      <c r="L38" s="146">
        <f>H38*J38/K38</f>
        <v>0</v>
      </c>
      <c r="M38" s="109">
        <f>ROUNDUP(L38,0)</f>
        <v>0</v>
      </c>
      <c r="N38" s="148" t="s">
        <v>572</v>
      </c>
      <c r="O38" s="114" t="s">
        <v>406</v>
      </c>
      <c r="Q38" s="164"/>
      <c r="R38" s="164"/>
      <c r="S38" s="164"/>
      <c r="T38" s="164"/>
    </row>
    <row r="39" spans="2:20" s="98" customFormat="1" ht="94.5" customHeight="1">
      <c r="B39" s="99" t="s">
        <v>573</v>
      </c>
      <c r="C39" s="100" t="s">
        <v>574</v>
      </c>
      <c r="D39" s="101" t="s">
        <v>409</v>
      </c>
      <c r="E39" s="49"/>
      <c r="F39" s="115"/>
      <c r="G39" s="146">
        <f>SUM('Pop.Alvo'!BL56:BT57)</f>
        <v>6</v>
      </c>
      <c r="H39" s="105">
        <f>F39*G39</f>
        <v>0</v>
      </c>
      <c r="I39" s="110" t="s">
        <v>563</v>
      </c>
      <c r="J39" s="146">
        <v>1</v>
      </c>
      <c r="K39" s="146"/>
      <c r="L39" s="146"/>
      <c r="M39" s="109">
        <f>H39*J39</f>
        <v>0</v>
      </c>
      <c r="N39" s="110" t="s">
        <v>436</v>
      </c>
      <c r="O39" s="101" t="s">
        <v>406</v>
      </c>
      <c r="Q39" s="164"/>
      <c r="R39" s="164"/>
      <c r="S39" s="164"/>
      <c r="T39" s="164"/>
    </row>
    <row r="40" spans="2:20" s="98" customFormat="1" ht="84.75" customHeight="1">
      <c r="B40" s="124" t="s">
        <v>575</v>
      </c>
      <c r="C40" s="154" t="s">
        <v>576</v>
      </c>
      <c r="D40" s="131" t="s">
        <v>435</v>
      </c>
      <c r="E40" s="49"/>
      <c r="F40" s="126"/>
      <c r="G40" s="146">
        <f>'Pop.Alvo'!BL53</f>
        <v>21</v>
      </c>
      <c r="H40" s="122">
        <f>F40*G40</f>
        <v>0</v>
      </c>
      <c r="I40" s="156" t="s">
        <v>551</v>
      </c>
      <c r="J40" s="146">
        <v>1</v>
      </c>
      <c r="K40" s="146"/>
      <c r="L40" s="146"/>
      <c r="M40" s="123">
        <f>H40*J40</f>
        <v>0</v>
      </c>
      <c r="N40" s="130" t="s">
        <v>439</v>
      </c>
      <c r="O40" s="131" t="s">
        <v>406</v>
      </c>
      <c r="Q40" s="164"/>
      <c r="R40" s="164"/>
      <c r="S40" s="164"/>
      <c r="T40" s="164"/>
    </row>
    <row r="41" ht="15" customHeight="1"/>
  </sheetData>
  <sheetProtection password="DABF" sheet="1"/>
  <mergeCells count="23">
    <mergeCell ref="B32:B33"/>
    <mergeCell ref="C32:C33"/>
    <mergeCell ref="B37:B38"/>
    <mergeCell ref="C37:C38"/>
    <mergeCell ref="D37:D38"/>
    <mergeCell ref="B18:B19"/>
    <mergeCell ref="C18:C19"/>
    <mergeCell ref="D18:D19"/>
    <mergeCell ref="B24:O24"/>
    <mergeCell ref="B30:B31"/>
    <mergeCell ref="C30:C31"/>
    <mergeCell ref="B7:O7"/>
    <mergeCell ref="B8:O8"/>
    <mergeCell ref="B14:B15"/>
    <mergeCell ref="C14:C15"/>
    <mergeCell ref="B16:B17"/>
    <mergeCell ref="C16:C17"/>
    <mergeCell ref="B1:O1"/>
    <mergeCell ref="B2:O2"/>
    <mergeCell ref="B4:D4"/>
    <mergeCell ref="F4:O4"/>
    <mergeCell ref="H6:I6"/>
    <mergeCell ref="M6:N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71"/>
  <rowBreaks count="4" manualBreakCount="4">
    <brk id="19" max="255" man="1"/>
    <brk id="22" max="255" man="1"/>
    <brk id="29" max="255" man="1"/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65">
      <selection activeCell="AV83" sqref="AV83"/>
    </sheetView>
  </sheetViews>
  <sheetFormatPr defaultColWidth="11.00390625" defaultRowHeight="14.25"/>
  <cols>
    <col min="1" max="1" width="2.375" style="34" customWidth="1"/>
    <col min="2" max="136" width="1.37890625" style="34" customWidth="1"/>
    <col min="137" max="137" width="12.375" style="34" customWidth="1"/>
    <col min="138" max="139" width="10.375" style="34" customWidth="1"/>
    <col min="140" max="140" width="12.875" style="34" customWidth="1"/>
    <col min="141" max="141" width="10.375" style="34" customWidth="1"/>
    <col min="142" max="16384" width="11.00390625" style="34" customWidth="1"/>
  </cols>
  <sheetData>
    <row r="1" ht="9.75" customHeight="1">
      <c r="EG1" s="36"/>
    </row>
    <row r="2" spans="2:139" ht="54.75" customHeight="1">
      <c r="B2" s="649" t="s">
        <v>577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49"/>
      <c r="BK2" s="649"/>
      <c r="BL2" s="649"/>
      <c r="BM2" s="649"/>
      <c r="BN2" s="649"/>
      <c r="BO2" s="649"/>
      <c r="BP2" s="649"/>
      <c r="BQ2" s="649"/>
      <c r="BR2" s="649"/>
      <c r="BS2" s="649"/>
      <c r="BT2" s="649"/>
      <c r="BU2" s="649"/>
      <c r="BV2" s="649"/>
      <c r="BW2" s="649"/>
      <c r="BX2" s="649"/>
      <c r="BY2" s="649"/>
      <c r="BZ2" s="649"/>
      <c r="CA2" s="649"/>
      <c r="CB2" s="649"/>
      <c r="CC2" s="649"/>
      <c r="CD2" s="649"/>
      <c r="CE2" s="649"/>
      <c r="CF2" s="649"/>
      <c r="CG2" s="649"/>
      <c r="CH2" s="649"/>
      <c r="CI2" s="649"/>
      <c r="CJ2" s="649"/>
      <c r="CK2" s="649"/>
      <c r="CL2" s="649"/>
      <c r="CM2" s="649"/>
      <c r="CN2" s="649"/>
      <c r="CO2" s="649"/>
      <c r="CP2" s="649"/>
      <c r="CQ2" s="649"/>
      <c r="CR2" s="649"/>
      <c r="CS2" s="649"/>
      <c r="CT2" s="649"/>
      <c r="CU2" s="649"/>
      <c r="CV2" s="36"/>
      <c r="ED2" s="40"/>
      <c r="EE2" s="40"/>
      <c r="EF2" s="40"/>
      <c r="EG2" s="40"/>
      <c r="EH2" s="40"/>
      <c r="EI2" s="40"/>
    </row>
    <row r="3" spans="1:256" s="36" customFormat="1" ht="15" customHeight="1">
      <c r="A3" s="34"/>
      <c r="B3" s="167"/>
      <c r="AX3" s="161"/>
      <c r="AY3" s="161"/>
      <c r="EN3" s="34"/>
      <c r="EO3" s="34"/>
      <c r="EP3" s="34"/>
      <c r="EQ3" s="40"/>
      <c r="ER3" s="40"/>
      <c r="ES3" s="40"/>
      <c r="ET3" s="40"/>
      <c r="EU3" s="40"/>
      <c r="EV3" s="40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2:136" ht="24.75" customHeight="1">
      <c r="B4" s="650" t="s">
        <v>578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50"/>
      <c r="BD4" s="650"/>
      <c r="BE4" s="650"/>
      <c r="BF4" s="650"/>
      <c r="BG4" s="650"/>
      <c r="BH4" s="650"/>
      <c r="BI4" s="650"/>
      <c r="BJ4" s="650"/>
      <c r="BK4" s="650"/>
      <c r="BL4" s="650"/>
      <c r="BM4" s="650"/>
      <c r="BN4" s="650"/>
      <c r="BO4" s="650"/>
      <c r="BP4" s="650"/>
      <c r="BQ4" s="650"/>
      <c r="BR4" s="650"/>
      <c r="BS4" s="650"/>
      <c r="BT4" s="650"/>
      <c r="BU4" s="650"/>
      <c r="BV4" s="650"/>
      <c r="BW4" s="650"/>
      <c r="BX4" s="650"/>
      <c r="BY4" s="650"/>
      <c r="BZ4" s="650"/>
      <c r="CA4" s="650"/>
      <c r="CB4" s="650"/>
      <c r="CC4" s="650"/>
      <c r="CD4" s="650"/>
      <c r="CE4" s="650"/>
      <c r="CF4" s="650"/>
      <c r="CG4" s="650"/>
      <c r="CH4" s="650"/>
      <c r="CI4" s="650"/>
      <c r="CJ4" s="650"/>
      <c r="CK4" s="650"/>
      <c r="CL4" s="650"/>
      <c r="CM4" s="650"/>
      <c r="CN4" s="650"/>
      <c r="CO4" s="650"/>
      <c r="CP4" s="650"/>
      <c r="CQ4" s="650"/>
      <c r="CR4" s="650"/>
      <c r="CS4" s="650"/>
      <c r="CT4" s="650"/>
      <c r="CU4" s="650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</row>
    <row r="5" spans="2:141" ht="4.5" customHeight="1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7"/>
      <c r="BX5" s="167"/>
      <c r="BY5" s="167"/>
      <c r="BZ5" s="167"/>
      <c r="CA5" s="169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161"/>
      <c r="EI5" s="32"/>
      <c r="EJ5" s="32"/>
      <c r="EK5" s="32"/>
    </row>
    <row r="6" spans="16:200" s="32" customFormat="1" ht="19.5" customHeight="1">
      <c r="P6" s="651" t="s">
        <v>579</v>
      </c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169"/>
      <c r="AI6" s="651" t="s">
        <v>580</v>
      </c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1"/>
      <c r="AW6" s="651"/>
      <c r="AX6" s="651"/>
      <c r="AY6" s="651"/>
      <c r="AZ6" s="651"/>
      <c r="BA6" s="651"/>
      <c r="BB6" s="651"/>
      <c r="BC6" s="651"/>
      <c r="BD6" s="651"/>
      <c r="BE6" s="651"/>
      <c r="BF6" s="651"/>
      <c r="BG6" s="651"/>
      <c r="BH6" s="651"/>
      <c r="BI6" s="651"/>
      <c r="BJ6" s="651"/>
      <c r="BK6" s="651"/>
      <c r="BL6" s="651"/>
      <c r="BM6" s="651"/>
      <c r="BN6" s="651"/>
      <c r="BO6" s="651"/>
      <c r="BP6" s="651"/>
      <c r="BQ6" s="651"/>
      <c r="BR6" s="651"/>
      <c r="BS6" s="651"/>
      <c r="BT6" s="651"/>
      <c r="BU6" s="651"/>
      <c r="BV6" s="651"/>
      <c r="BW6" s="651"/>
      <c r="BX6" s="651"/>
      <c r="BY6" s="651"/>
      <c r="BZ6" s="651"/>
      <c r="CA6" s="651"/>
      <c r="CB6" s="169"/>
      <c r="CC6" s="651" t="s">
        <v>581</v>
      </c>
      <c r="CD6" s="651"/>
      <c r="CE6" s="651"/>
      <c r="CF6" s="651"/>
      <c r="CG6" s="651"/>
      <c r="CH6" s="651"/>
      <c r="CI6" s="651"/>
      <c r="CJ6" s="651"/>
      <c r="CK6" s="651"/>
      <c r="CL6" s="170"/>
      <c r="CM6" s="603" t="s">
        <v>582</v>
      </c>
      <c r="CN6" s="603"/>
      <c r="CO6" s="603"/>
      <c r="CP6" s="603"/>
      <c r="CQ6" s="603"/>
      <c r="CR6" s="603"/>
      <c r="CS6" s="603"/>
      <c r="CT6" s="603"/>
      <c r="CU6" s="603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161"/>
    </row>
    <row r="7" spans="16:200" s="32" customFormat="1" ht="34.5" customHeight="1">
      <c r="P7" s="652" t="s">
        <v>583</v>
      </c>
      <c r="Q7" s="652"/>
      <c r="R7" s="652"/>
      <c r="S7" s="652"/>
      <c r="T7" s="652"/>
      <c r="U7" s="652"/>
      <c r="V7" s="652"/>
      <c r="W7" s="652"/>
      <c r="X7" s="652"/>
      <c r="Y7" s="653" t="s">
        <v>584</v>
      </c>
      <c r="Z7" s="653"/>
      <c r="AA7" s="653"/>
      <c r="AB7" s="653"/>
      <c r="AC7" s="653"/>
      <c r="AD7" s="653"/>
      <c r="AE7" s="653"/>
      <c r="AF7" s="653"/>
      <c r="AG7" s="653"/>
      <c r="AH7" s="169"/>
      <c r="AI7" s="652" t="s">
        <v>583</v>
      </c>
      <c r="AJ7" s="652"/>
      <c r="AK7" s="652"/>
      <c r="AL7" s="652"/>
      <c r="AM7" s="652"/>
      <c r="AN7" s="652"/>
      <c r="AO7" s="652"/>
      <c r="AP7" s="652"/>
      <c r="AQ7" s="652"/>
      <c r="AR7" s="654" t="s">
        <v>585</v>
      </c>
      <c r="AS7" s="654"/>
      <c r="AT7" s="654"/>
      <c r="AU7" s="654"/>
      <c r="AV7" s="654"/>
      <c r="AW7" s="654"/>
      <c r="AX7" s="654"/>
      <c r="AY7" s="654"/>
      <c r="AZ7" s="654"/>
      <c r="BA7" s="654" t="s">
        <v>586</v>
      </c>
      <c r="BB7" s="654"/>
      <c r="BC7" s="654"/>
      <c r="BD7" s="654"/>
      <c r="BE7" s="654"/>
      <c r="BF7" s="654"/>
      <c r="BG7" s="654"/>
      <c r="BH7" s="654"/>
      <c r="BI7" s="654"/>
      <c r="BJ7" s="654" t="s">
        <v>587</v>
      </c>
      <c r="BK7" s="654"/>
      <c r="BL7" s="654"/>
      <c r="BM7" s="654"/>
      <c r="BN7" s="654"/>
      <c r="BO7" s="654"/>
      <c r="BP7" s="654"/>
      <c r="BQ7" s="654"/>
      <c r="BR7" s="654"/>
      <c r="BS7" s="653" t="s">
        <v>588</v>
      </c>
      <c r="BT7" s="653"/>
      <c r="BU7" s="653"/>
      <c r="BV7" s="653"/>
      <c r="BW7" s="653"/>
      <c r="BX7" s="653"/>
      <c r="BY7" s="653"/>
      <c r="BZ7" s="653"/>
      <c r="CA7" s="653"/>
      <c r="CB7" s="169"/>
      <c r="CC7" s="655" t="s">
        <v>589</v>
      </c>
      <c r="CD7" s="655"/>
      <c r="CE7" s="655"/>
      <c r="CF7" s="655"/>
      <c r="CG7" s="655"/>
      <c r="CH7" s="655"/>
      <c r="CI7" s="655"/>
      <c r="CJ7" s="655"/>
      <c r="CK7" s="655"/>
      <c r="CL7" s="170"/>
      <c r="CM7" s="603"/>
      <c r="CN7" s="603"/>
      <c r="CO7" s="603"/>
      <c r="CP7" s="603"/>
      <c r="CQ7" s="603"/>
      <c r="CR7" s="603"/>
      <c r="CS7" s="603"/>
      <c r="CT7" s="603"/>
      <c r="CU7" s="603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593"/>
      <c r="FB7" s="593"/>
      <c r="FC7" s="593"/>
      <c r="FD7" s="593"/>
      <c r="FE7" s="593"/>
      <c r="FF7" s="593"/>
      <c r="FG7" s="593"/>
      <c r="FH7" s="593"/>
      <c r="FI7" s="593"/>
      <c r="FJ7" s="593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93"/>
      <c r="FV7" s="593"/>
      <c r="FW7" s="20"/>
      <c r="FX7" s="20"/>
      <c r="FY7" s="20"/>
      <c r="FZ7" s="20"/>
      <c r="GA7" s="20"/>
      <c r="GB7" s="20"/>
      <c r="GC7" s="20"/>
      <c r="GD7" s="20"/>
      <c r="GE7" s="20"/>
      <c r="GF7" s="593"/>
      <c r="GG7" s="593"/>
      <c r="GH7" s="20"/>
      <c r="GI7" s="20"/>
      <c r="GJ7" s="20"/>
      <c r="GK7" s="20"/>
      <c r="GL7" s="20"/>
      <c r="GM7" s="20"/>
      <c r="GN7" s="20"/>
      <c r="GO7" s="20"/>
      <c r="GP7" s="593"/>
      <c r="GQ7" s="593"/>
      <c r="GR7" s="161"/>
    </row>
    <row r="8" spans="1:256" s="20" customFormat="1" ht="4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CB8" s="169"/>
      <c r="CL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2:199" s="32" customFormat="1" ht="30" customHeight="1">
      <c r="B9" s="656" t="s">
        <v>590</v>
      </c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57"/>
      <c r="O9" s="52"/>
      <c r="Y9" s="168"/>
      <c r="Z9" s="168"/>
      <c r="AA9" s="168"/>
      <c r="AB9" s="168"/>
      <c r="AC9" s="168"/>
      <c r="AD9" s="168"/>
      <c r="AE9" s="168"/>
      <c r="AF9" s="168"/>
      <c r="AG9" s="168"/>
      <c r="AH9" s="169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CB9" s="169"/>
      <c r="CL9" s="170"/>
      <c r="CM9" s="168"/>
      <c r="CN9" s="168"/>
      <c r="CO9" s="168"/>
      <c r="CP9" s="168"/>
      <c r="CQ9" s="168"/>
      <c r="CR9" s="168"/>
      <c r="CS9" s="168"/>
      <c r="CT9" s="168"/>
      <c r="CU9" s="168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657"/>
      <c r="FB9" s="657"/>
      <c r="FC9" s="657"/>
      <c r="FD9" s="657"/>
      <c r="FE9" s="657"/>
      <c r="FF9" s="657"/>
      <c r="FG9" s="657"/>
      <c r="FH9" s="657"/>
      <c r="FI9" s="657"/>
      <c r="FJ9" s="657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</row>
    <row r="10" spans="2:199" s="32" customFormat="1" ht="24.75" customHeight="1">
      <c r="B10" s="619" t="s">
        <v>591</v>
      </c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76"/>
      <c r="O10" s="52"/>
      <c r="P10" s="658">
        <f>'Gest.Puérp.'!O14</f>
        <v>0</v>
      </c>
      <c r="Q10" s="658"/>
      <c r="R10" s="658"/>
      <c r="S10" s="658"/>
      <c r="T10" s="658"/>
      <c r="U10" s="658"/>
      <c r="V10" s="658"/>
      <c r="W10" s="658"/>
      <c r="X10" s="658"/>
      <c r="Y10" s="659"/>
      <c r="Z10" s="659"/>
      <c r="AA10" s="659"/>
      <c r="AB10" s="659"/>
      <c r="AC10" s="659"/>
      <c r="AD10" s="659"/>
      <c r="AE10" s="659"/>
      <c r="AF10" s="659"/>
      <c r="AG10" s="659"/>
      <c r="AH10" s="169"/>
      <c r="AI10" s="658">
        <f>'Gest.Puérp.'!O11</f>
        <v>0</v>
      </c>
      <c r="AJ10" s="658"/>
      <c r="AK10" s="658"/>
      <c r="AL10" s="658"/>
      <c r="AM10" s="658"/>
      <c r="AN10" s="658"/>
      <c r="AO10" s="658"/>
      <c r="AP10" s="658"/>
      <c r="AQ10" s="658"/>
      <c r="AR10" s="660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660"/>
      <c r="BG10" s="660"/>
      <c r="BH10" s="660"/>
      <c r="BI10" s="660"/>
      <c r="BJ10" s="660"/>
      <c r="BK10" s="660"/>
      <c r="BL10" s="660"/>
      <c r="BM10" s="660"/>
      <c r="BN10" s="660"/>
      <c r="BO10" s="660"/>
      <c r="BP10" s="660"/>
      <c r="BQ10" s="660"/>
      <c r="BR10" s="660"/>
      <c r="BS10" s="659">
        <f>'Gest.Puérp.'!O25</f>
        <v>0</v>
      </c>
      <c r="BT10" s="659"/>
      <c r="BU10" s="659"/>
      <c r="BV10" s="659"/>
      <c r="BW10" s="659"/>
      <c r="BX10" s="659"/>
      <c r="BY10" s="659"/>
      <c r="BZ10" s="659"/>
      <c r="CA10" s="659"/>
      <c r="CB10" s="169"/>
      <c r="CC10" s="606">
        <f>'Gest.Puérp.'!O15</f>
        <v>0</v>
      </c>
      <c r="CD10" s="606"/>
      <c r="CE10" s="606"/>
      <c r="CF10" s="606"/>
      <c r="CG10" s="606"/>
      <c r="CH10" s="606"/>
      <c r="CI10" s="606"/>
      <c r="CJ10" s="606"/>
      <c r="CK10" s="606"/>
      <c r="CL10" s="172"/>
      <c r="CM10" s="606">
        <f>SUM(P10,Y10,AI10,AR10,BJ10,BS10,CC10,BA10)</f>
        <v>0</v>
      </c>
      <c r="CN10" s="606"/>
      <c r="CO10" s="606"/>
      <c r="CP10" s="606"/>
      <c r="CQ10" s="606"/>
      <c r="CR10" s="606"/>
      <c r="CS10" s="606"/>
      <c r="CT10" s="606"/>
      <c r="CU10" s="606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</row>
    <row r="11" spans="2:199" s="32" customFormat="1" ht="24.75" customHeight="1">
      <c r="B11" s="622" t="s">
        <v>592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75"/>
      <c r="O11" s="52"/>
      <c r="P11" s="661"/>
      <c r="Q11" s="661"/>
      <c r="R11" s="661"/>
      <c r="S11" s="661"/>
      <c r="T11" s="661"/>
      <c r="U11" s="661"/>
      <c r="V11" s="661"/>
      <c r="W11" s="661"/>
      <c r="X11" s="661"/>
      <c r="Y11" s="662">
        <f>'Gest.Puérp.'!O16</f>
        <v>0</v>
      </c>
      <c r="Z11" s="662"/>
      <c r="AA11" s="662"/>
      <c r="AB11" s="662"/>
      <c r="AC11" s="662"/>
      <c r="AD11" s="662"/>
      <c r="AE11" s="662"/>
      <c r="AF11" s="662"/>
      <c r="AG11" s="662"/>
      <c r="AH11" s="169"/>
      <c r="AI11" s="661"/>
      <c r="AJ11" s="661"/>
      <c r="AK11" s="661"/>
      <c r="AL11" s="661"/>
      <c r="AM11" s="661"/>
      <c r="AN11" s="661"/>
      <c r="AO11" s="661"/>
      <c r="AP11" s="661"/>
      <c r="AQ11" s="661"/>
      <c r="AR11" s="663">
        <f>'Gest.Puérp.'!O17</f>
        <v>0</v>
      </c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3"/>
      <c r="BD11" s="663"/>
      <c r="BE11" s="663"/>
      <c r="BF11" s="663"/>
      <c r="BG11" s="663"/>
      <c r="BH11" s="663"/>
      <c r="BI11" s="663"/>
      <c r="BJ11" s="663"/>
      <c r="BK11" s="663"/>
      <c r="BL11" s="663"/>
      <c r="BM11" s="663"/>
      <c r="BN11" s="663"/>
      <c r="BO11" s="663"/>
      <c r="BP11" s="663"/>
      <c r="BQ11" s="663"/>
      <c r="BR11" s="663"/>
      <c r="BS11" s="662"/>
      <c r="BT11" s="662"/>
      <c r="BU11" s="662"/>
      <c r="BV11" s="662"/>
      <c r="BW11" s="662"/>
      <c r="BX11" s="662"/>
      <c r="BY11" s="662"/>
      <c r="BZ11" s="662"/>
      <c r="CA11" s="662"/>
      <c r="CB11" s="169"/>
      <c r="CC11" s="623"/>
      <c r="CD11" s="623"/>
      <c r="CE11" s="623"/>
      <c r="CF11" s="623"/>
      <c r="CG11" s="623"/>
      <c r="CH11" s="623"/>
      <c r="CI11" s="623"/>
      <c r="CJ11" s="623"/>
      <c r="CK11" s="623"/>
      <c r="CL11" s="176"/>
      <c r="CM11" s="623">
        <f>SUM(P11,Y11,AI11,AR11,BJ11,BS11,CC11,BA11)</f>
        <v>0</v>
      </c>
      <c r="CN11" s="623"/>
      <c r="CO11" s="623"/>
      <c r="CP11" s="623"/>
      <c r="CQ11" s="623"/>
      <c r="CR11" s="623"/>
      <c r="CS11" s="623"/>
      <c r="CT11" s="623"/>
      <c r="CU11" s="623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</row>
    <row r="12" spans="1:256" s="170" customFormat="1" ht="24.75" customHeight="1">
      <c r="A12" s="32"/>
      <c r="B12" s="622" t="s">
        <v>593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75"/>
      <c r="O12" s="52"/>
      <c r="P12" s="661"/>
      <c r="Q12" s="661"/>
      <c r="R12" s="661"/>
      <c r="S12" s="661"/>
      <c r="T12" s="661"/>
      <c r="U12" s="661"/>
      <c r="V12" s="661"/>
      <c r="W12" s="661"/>
      <c r="X12" s="661"/>
      <c r="Y12" s="662">
        <f>'Gest.Puérp.'!O18</f>
        <v>0</v>
      </c>
      <c r="Z12" s="662"/>
      <c r="AA12" s="662"/>
      <c r="AB12" s="662"/>
      <c r="AC12" s="662"/>
      <c r="AD12" s="662"/>
      <c r="AE12" s="662"/>
      <c r="AF12" s="662"/>
      <c r="AG12" s="662"/>
      <c r="AH12" s="169"/>
      <c r="AI12" s="661"/>
      <c r="AJ12" s="661"/>
      <c r="AK12" s="661"/>
      <c r="AL12" s="661"/>
      <c r="AM12" s="661"/>
      <c r="AN12" s="661"/>
      <c r="AO12" s="661"/>
      <c r="AP12" s="661"/>
      <c r="AQ12" s="661"/>
      <c r="AR12" s="663">
        <f>'Gest.Puérp.'!O19</f>
        <v>0</v>
      </c>
      <c r="AS12" s="663"/>
      <c r="AT12" s="663"/>
      <c r="AU12" s="663"/>
      <c r="AV12" s="663"/>
      <c r="AW12" s="663"/>
      <c r="AX12" s="663"/>
      <c r="AY12" s="663"/>
      <c r="AZ12" s="663"/>
      <c r="BA12" s="663"/>
      <c r="BB12" s="663"/>
      <c r="BC12" s="663"/>
      <c r="BD12" s="663"/>
      <c r="BE12" s="663"/>
      <c r="BF12" s="663"/>
      <c r="BG12" s="663"/>
      <c r="BH12" s="663"/>
      <c r="BI12" s="663"/>
      <c r="BJ12" s="663"/>
      <c r="BK12" s="663"/>
      <c r="BL12" s="663"/>
      <c r="BM12" s="663"/>
      <c r="BN12" s="663"/>
      <c r="BO12" s="663"/>
      <c r="BP12" s="663"/>
      <c r="BQ12" s="663"/>
      <c r="BR12" s="663"/>
      <c r="BS12" s="662"/>
      <c r="BT12" s="662"/>
      <c r="BU12" s="662"/>
      <c r="BV12" s="662"/>
      <c r="BW12" s="662"/>
      <c r="BX12" s="662"/>
      <c r="BY12" s="662"/>
      <c r="BZ12" s="662"/>
      <c r="CA12" s="662"/>
      <c r="CB12" s="169"/>
      <c r="CC12" s="623"/>
      <c r="CD12" s="623"/>
      <c r="CE12" s="623"/>
      <c r="CF12" s="623"/>
      <c r="CG12" s="623"/>
      <c r="CH12" s="623"/>
      <c r="CI12" s="623"/>
      <c r="CJ12" s="623"/>
      <c r="CK12" s="623"/>
      <c r="CM12" s="623">
        <f>SUM(P12,Y12,AI12,AR12,BJ12,BS12,CC12,BA12)</f>
        <v>0</v>
      </c>
      <c r="CN12" s="623"/>
      <c r="CO12" s="623"/>
      <c r="CP12" s="623"/>
      <c r="CQ12" s="623"/>
      <c r="CR12" s="623"/>
      <c r="CS12" s="623"/>
      <c r="CT12" s="623"/>
      <c r="CU12" s="623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79" customFormat="1" ht="4.5" customHeight="1">
      <c r="A13" s="34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EG13" s="32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2:199" s="32" customFormat="1" ht="24.75" customHeight="1">
      <c r="B14" s="664" t="s">
        <v>594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75"/>
      <c r="O14" s="52"/>
      <c r="P14" s="665">
        <f>SUM(P10:X12)</f>
        <v>0</v>
      </c>
      <c r="Q14" s="665"/>
      <c r="R14" s="665"/>
      <c r="S14" s="665"/>
      <c r="T14" s="665"/>
      <c r="U14" s="665"/>
      <c r="V14" s="665"/>
      <c r="W14" s="665"/>
      <c r="X14" s="665"/>
      <c r="Y14" s="666">
        <f>SUM(Y10:AG12)</f>
        <v>0</v>
      </c>
      <c r="Z14" s="666"/>
      <c r="AA14" s="666"/>
      <c r="AB14" s="666"/>
      <c r="AC14" s="666"/>
      <c r="AD14" s="666"/>
      <c r="AE14" s="666"/>
      <c r="AF14" s="666"/>
      <c r="AG14" s="666"/>
      <c r="AH14" s="180"/>
      <c r="AI14" s="665">
        <f>SUM(AI10:AQ12)</f>
        <v>0</v>
      </c>
      <c r="AJ14" s="665"/>
      <c r="AK14" s="665"/>
      <c r="AL14" s="665"/>
      <c r="AM14" s="665"/>
      <c r="AN14" s="665"/>
      <c r="AO14" s="665"/>
      <c r="AP14" s="665"/>
      <c r="AQ14" s="665"/>
      <c r="AR14" s="665">
        <f>SUM(AR10:AZ12)</f>
        <v>0</v>
      </c>
      <c r="AS14" s="665"/>
      <c r="AT14" s="665"/>
      <c r="AU14" s="665"/>
      <c r="AV14" s="665"/>
      <c r="AW14" s="665"/>
      <c r="AX14" s="665"/>
      <c r="AY14" s="665"/>
      <c r="AZ14" s="665"/>
      <c r="BA14" s="665">
        <f>SUM(BA10:BI12)</f>
        <v>0</v>
      </c>
      <c r="BB14" s="665"/>
      <c r="BC14" s="665"/>
      <c r="BD14" s="665"/>
      <c r="BE14" s="665"/>
      <c r="BF14" s="665"/>
      <c r="BG14" s="665"/>
      <c r="BH14" s="665"/>
      <c r="BI14" s="665"/>
      <c r="BJ14" s="665">
        <f>SUM(BJ10:BR12)</f>
        <v>0</v>
      </c>
      <c r="BK14" s="665"/>
      <c r="BL14" s="665"/>
      <c r="BM14" s="665"/>
      <c r="BN14" s="665"/>
      <c r="BO14" s="665"/>
      <c r="BP14" s="665"/>
      <c r="BQ14" s="665"/>
      <c r="BR14" s="665"/>
      <c r="BS14" s="666">
        <f>SUM(BS10:CA12)</f>
        <v>0</v>
      </c>
      <c r="BT14" s="666"/>
      <c r="BU14" s="666"/>
      <c r="BV14" s="666"/>
      <c r="BW14" s="666"/>
      <c r="BX14" s="666"/>
      <c r="BY14" s="666"/>
      <c r="BZ14" s="666"/>
      <c r="CA14" s="666"/>
      <c r="CB14" s="180"/>
      <c r="CC14" s="667">
        <f>SUM(CC10:CK12)</f>
        <v>0</v>
      </c>
      <c r="CD14" s="667"/>
      <c r="CE14" s="667"/>
      <c r="CF14" s="667"/>
      <c r="CG14" s="667"/>
      <c r="CH14" s="667"/>
      <c r="CI14" s="667"/>
      <c r="CJ14" s="667"/>
      <c r="CK14" s="667"/>
      <c r="CL14" s="182"/>
      <c r="CM14" s="667">
        <f>SUM(CM10:CU12)</f>
        <v>0</v>
      </c>
      <c r="CN14" s="667"/>
      <c r="CO14" s="667"/>
      <c r="CP14" s="667"/>
      <c r="CQ14" s="667"/>
      <c r="CR14" s="667"/>
      <c r="CS14" s="667"/>
      <c r="CT14" s="667"/>
      <c r="CU14" s="667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</row>
    <row r="15" spans="1:256" s="20" customFormat="1" ht="9.75" customHeight="1">
      <c r="A15" s="3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32"/>
      <c r="O15" s="32"/>
      <c r="AH15" s="169"/>
      <c r="CB15" s="169"/>
      <c r="CL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69" customFormat="1" ht="30" customHeight="1">
      <c r="A16" s="32"/>
      <c r="B16" s="656" t="s">
        <v>595</v>
      </c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57"/>
      <c r="O16" s="52"/>
      <c r="P16" s="657"/>
      <c r="Q16" s="657"/>
      <c r="R16" s="657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  <c r="AZ16" s="657"/>
      <c r="BA16" s="657"/>
      <c r="BB16" s="657"/>
      <c r="BC16" s="657"/>
      <c r="BD16" s="657"/>
      <c r="BE16" s="657"/>
      <c r="BF16" s="657"/>
      <c r="BG16" s="657"/>
      <c r="BH16" s="657"/>
      <c r="BI16" s="657"/>
      <c r="BJ16" s="657"/>
      <c r="BK16" s="657"/>
      <c r="BL16" s="657"/>
      <c r="BM16" s="657"/>
      <c r="BN16" s="657"/>
      <c r="BO16" s="657"/>
      <c r="BP16" s="657"/>
      <c r="BQ16" s="657"/>
      <c r="BR16" s="657"/>
      <c r="BS16" s="657"/>
      <c r="BT16" s="657"/>
      <c r="BU16" s="657"/>
      <c r="BV16" s="657"/>
      <c r="BW16" s="657"/>
      <c r="BX16" s="657"/>
      <c r="BY16" s="657"/>
      <c r="BZ16" s="657"/>
      <c r="CA16" s="657"/>
      <c r="CC16" s="657"/>
      <c r="CD16" s="657"/>
      <c r="CE16" s="657"/>
      <c r="CF16" s="657"/>
      <c r="CG16" s="657"/>
      <c r="CH16" s="657"/>
      <c r="CI16" s="657"/>
      <c r="CJ16" s="657"/>
      <c r="CK16" s="657"/>
      <c r="CL16" s="170"/>
      <c r="CM16" s="657"/>
      <c r="CN16" s="657"/>
      <c r="CO16" s="657"/>
      <c r="CP16" s="657"/>
      <c r="CQ16" s="657"/>
      <c r="CR16" s="657"/>
      <c r="CS16" s="657"/>
      <c r="CT16" s="657"/>
      <c r="CU16" s="657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70" customFormat="1" ht="24.75" customHeight="1">
      <c r="A17" s="32"/>
      <c r="B17" s="668" t="s">
        <v>591</v>
      </c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75"/>
      <c r="O17" s="52"/>
      <c r="P17" s="669"/>
      <c r="Q17" s="669"/>
      <c r="R17" s="669"/>
      <c r="S17" s="669"/>
      <c r="T17" s="669"/>
      <c r="U17" s="669"/>
      <c r="V17" s="669"/>
      <c r="W17" s="669"/>
      <c r="X17" s="669"/>
      <c r="Y17" s="670">
        <f>'Gest.Puérp.'!O30</f>
        <v>0</v>
      </c>
      <c r="Z17" s="670"/>
      <c r="AA17" s="670"/>
      <c r="AB17" s="670"/>
      <c r="AC17" s="670"/>
      <c r="AD17" s="670"/>
      <c r="AE17" s="670"/>
      <c r="AF17" s="670"/>
      <c r="AG17" s="670"/>
      <c r="AH17" s="169"/>
      <c r="AI17" s="669"/>
      <c r="AJ17" s="669"/>
      <c r="AK17" s="669"/>
      <c r="AL17" s="669"/>
      <c r="AM17" s="669"/>
      <c r="AN17" s="669"/>
      <c r="AO17" s="669"/>
      <c r="AP17" s="669"/>
      <c r="AQ17" s="669"/>
      <c r="AR17" s="671">
        <f>'Gest.Puérp.'!O31</f>
        <v>0</v>
      </c>
      <c r="AS17" s="671"/>
      <c r="AT17" s="671"/>
      <c r="AU17" s="671"/>
      <c r="AV17" s="671"/>
      <c r="AW17" s="671"/>
      <c r="AX17" s="671"/>
      <c r="AY17" s="671"/>
      <c r="AZ17" s="671"/>
      <c r="BA17" s="671"/>
      <c r="BB17" s="671"/>
      <c r="BC17" s="671"/>
      <c r="BD17" s="671"/>
      <c r="BE17" s="671"/>
      <c r="BF17" s="671"/>
      <c r="BG17" s="671"/>
      <c r="BH17" s="671"/>
      <c r="BI17" s="671"/>
      <c r="BJ17" s="671"/>
      <c r="BK17" s="671"/>
      <c r="BL17" s="671"/>
      <c r="BM17" s="671"/>
      <c r="BN17" s="671"/>
      <c r="BO17" s="671"/>
      <c r="BP17" s="671"/>
      <c r="BQ17" s="671"/>
      <c r="BR17" s="671"/>
      <c r="BS17" s="670"/>
      <c r="BT17" s="670"/>
      <c r="BU17" s="670"/>
      <c r="BV17" s="670"/>
      <c r="BW17" s="670"/>
      <c r="BX17" s="670"/>
      <c r="BY17" s="670"/>
      <c r="BZ17" s="670"/>
      <c r="CA17" s="670"/>
      <c r="CB17" s="169"/>
      <c r="CC17" s="672"/>
      <c r="CD17" s="672"/>
      <c r="CE17" s="672"/>
      <c r="CF17" s="672"/>
      <c r="CG17" s="672"/>
      <c r="CH17" s="672"/>
      <c r="CI17" s="672"/>
      <c r="CJ17" s="672"/>
      <c r="CK17" s="672"/>
      <c r="CM17" s="672">
        <f>SUM(P17,Y17,AI17,AR17,BJ17,BS17,CC17,BA17)</f>
        <v>0</v>
      </c>
      <c r="CN17" s="672"/>
      <c r="CO17" s="672"/>
      <c r="CP17" s="672"/>
      <c r="CQ17" s="672"/>
      <c r="CR17" s="672"/>
      <c r="CS17" s="672"/>
      <c r="CT17" s="672"/>
      <c r="CU17" s="672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79" customFormat="1" ht="4.5" customHeight="1">
      <c r="A18" s="34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EG18" s="32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199" s="32" customFormat="1" ht="24.75" customHeight="1">
      <c r="B19" s="664" t="s">
        <v>596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75"/>
      <c r="O19" s="52"/>
      <c r="P19" s="665">
        <f>SUM(P17)</f>
        <v>0</v>
      </c>
      <c r="Q19" s="665"/>
      <c r="R19" s="665"/>
      <c r="S19" s="665"/>
      <c r="T19" s="665"/>
      <c r="U19" s="665"/>
      <c r="V19" s="665"/>
      <c r="W19" s="665"/>
      <c r="X19" s="665"/>
      <c r="Y19" s="666">
        <f>SUM(Y17)</f>
        <v>0</v>
      </c>
      <c r="Z19" s="666"/>
      <c r="AA19" s="666"/>
      <c r="AB19" s="666"/>
      <c r="AC19" s="666"/>
      <c r="AD19" s="666"/>
      <c r="AE19" s="666"/>
      <c r="AF19" s="666"/>
      <c r="AG19" s="666"/>
      <c r="AH19" s="180"/>
      <c r="AI19" s="665">
        <f>SUM(AI17)</f>
        <v>0</v>
      </c>
      <c r="AJ19" s="665"/>
      <c r="AK19" s="665"/>
      <c r="AL19" s="665"/>
      <c r="AM19" s="665"/>
      <c r="AN19" s="665"/>
      <c r="AO19" s="665"/>
      <c r="AP19" s="665"/>
      <c r="AQ19" s="665"/>
      <c r="AR19" s="665">
        <f>SUM(AR17)</f>
        <v>0</v>
      </c>
      <c r="AS19" s="665"/>
      <c r="AT19" s="665"/>
      <c r="AU19" s="665"/>
      <c r="AV19" s="665"/>
      <c r="AW19" s="665"/>
      <c r="AX19" s="665"/>
      <c r="AY19" s="665"/>
      <c r="AZ19" s="665"/>
      <c r="BA19" s="665">
        <f>SUM(BA17)</f>
        <v>0</v>
      </c>
      <c r="BB19" s="665"/>
      <c r="BC19" s="665"/>
      <c r="BD19" s="665"/>
      <c r="BE19" s="665"/>
      <c r="BF19" s="665"/>
      <c r="BG19" s="665"/>
      <c r="BH19" s="665"/>
      <c r="BI19" s="665"/>
      <c r="BJ19" s="665">
        <f>SUM(BJ17)</f>
        <v>0</v>
      </c>
      <c r="BK19" s="665"/>
      <c r="BL19" s="665"/>
      <c r="BM19" s="665"/>
      <c r="BN19" s="665"/>
      <c r="BO19" s="665"/>
      <c r="BP19" s="665"/>
      <c r="BQ19" s="665"/>
      <c r="BR19" s="665"/>
      <c r="BS19" s="666">
        <f>SUM(BS17)</f>
        <v>0</v>
      </c>
      <c r="BT19" s="666"/>
      <c r="BU19" s="666"/>
      <c r="BV19" s="666"/>
      <c r="BW19" s="666"/>
      <c r="BX19" s="666"/>
      <c r="BY19" s="666"/>
      <c r="BZ19" s="666"/>
      <c r="CA19" s="666"/>
      <c r="CB19" s="180"/>
      <c r="CC19" s="667">
        <f>SUM(CC17)</f>
        <v>0</v>
      </c>
      <c r="CD19" s="667"/>
      <c r="CE19" s="667"/>
      <c r="CF19" s="667"/>
      <c r="CG19" s="667"/>
      <c r="CH19" s="667"/>
      <c r="CI19" s="667"/>
      <c r="CJ19" s="667"/>
      <c r="CK19" s="667"/>
      <c r="CL19" s="182"/>
      <c r="CM19" s="667">
        <f>SUM(CM17)</f>
        <v>0</v>
      </c>
      <c r="CN19" s="667"/>
      <c r="CO19" s="667"/>
      <c r="CP19" s="667"/>
      <c r="CQ19" s="667"/>
      <c r="CR19" s="667"/>
      <c r="CS19" s="667"/>
      <c r="CT19" s="667"/>
      <c r="CU19" s="667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</row>
    <row r="20" spans="1:256" s="20" customFormat="1" ht="9.75" customHeight="1">
      <c r="A20" s="3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32"/>
      <c r="O20" s="32"/>
      <c r="AH20" s="169"/>
      <c r="CB20" s="169"/>
      <c r="CL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69" customFormat="1" ht="30" customHeight="1">
      <c r="A21" s="32"/>
      <c r="B21" s="656" t="s">
        <v>292</v>
      </c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57"/>
      <c r="O21" s="52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657"/>
      <c r="BF21" s="657"/>
      <c r="BG21" s="657"/>
      <c r="BH21" s="657"/>
      <c r="BI21" s="657"/>
      <c r="BJ21" s="657"/>
      <c r="BK21" s="657"/>
      <c r="BL21" s="657"/>
      <c r="BM21" s="657"/>
      <c r="BN21" s="657"/>
      <c r="BO21" s="657"/>
      <c r="BP21" s="657"/>
      <c r="BQ21" s="657"/>
      <c r="BR21" s="657"/>
      <c r="BS21" s="657"/>
      <c r="BT21" s="657"/>
      <c r="BU21" s="657"/>
      <c r="BV21" s="657"/>
      <c r="BW21" s="657"/>
      <c r="BX21" s="657"/>
      <c r="BY21" s="657"/>
      <c r="BZ21" s="657"/>
      <c r="CA21" s="657"/>
      <c r="CC21" s="657"/>
      <c r="CD21" s="657"/>
      <c r="CE21" s="657"/>
      <c r="CF21" s="657"/>
      <c r="CG21" s="657"/>
      <c r="CH21" s="657"/>
      <c r="CI21" s="657"/>
      <c r="CJ21" s="657"/>
      <c r="CK21" s="657"/>
      <c r="CL21" s="170"/>
      <c r="CM21" s="657"/>
      <c r="CN21" s="657"/>
      <c r="CO21" s="657"/>
      <c r="CP21" s="657"/>
      <c r="CQ21" s="657"/>
      <c r="CR21" s="657"/>
      <c r="CS21" s="657"/>
      <c r="CT21" s="657"/>
      <c r="CU21" s="657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69" customFormat="1" ht="30" customHeight="1">
      <c r="A22" s="32"/>
      <c r="B22" s="656" t="s">
        <v>597</v>
      </c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CL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70" customFormat="1" ht="24.75" customHeight="1">
      <c r="A23" s="32"/>
      <c r="B23" s="619" t="s">
        <v>591</v>
      </c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75"/>
      <c r="O23" s="52"/>
      <c r="P23" s="658">
        <f>Criança!O15</f>
        <v>0</v>
      </c>
      <c r="Q23" s="658"/>
      <c r="R23" s="658"/>
      <c r="S23" s="658"/>
      <c r="T23" s="658"/>
      <c r="U23" s="658"/>
      <c r="V23" s="658"/>
      <c r="W23" s="658"/>
      <c r="X23" s="658"/>
      <c r="Y23" s="659"/>
      <c r="Z23" s="659"/>
      <c r="AA23" s="659"/>
      <c r="AB23" s="659"/>
      <c r="AC23" s="659"/>
      <c r="AD23" s="659"/>
      <c r="AE23" s="659"/>
      <c r="AF23" s="659"/>
      <c r="AG23" s="659"/>
      <c r="AH23" s="169"/>
      <c r="AI23" s="658"/>
      <c r="AJ23" s="658"/>
      <c r="AK23" s="658"/>
      <c r="AL23" s="658"/>
      <c r="AM23" s="658"/>
      <c r="AN23" s="658"/>
      <c r="AO23" s="658"/>
      <c r="AP23" s="658"/>
      <c r="AQ23" s="658"/>
      <c r="AR23" s="660"/>
      <c r="AS23" s="660"/>
      <c r="AT23" s="660"/>
      <c r="AU23" s="660"/>
      <c r="AV23" s="660"/>
      <c r="AW23" s="660"/>
      <c r="AX23" s="660"/>
      <c r="AY23" s="660"/>
      <c r="AZ23" s="660"/>
      <c r="BA23" s="660"/>
      <c r="BB23" s="660"/>
      <c r="BC23" s="660"/>
      <c r="BD23" s="660"/>
      <c r="BE23" s="660"/>
      <c r="BF23" s="660"/>
      <c r="BG23" s="660"/>
      <c r="BH23" s="660"/>
      <c r="BI23" s="660"/>
      <c r="BJ23" s="660">
        <f>Criança!O12</f>
        <v>0</v>
      </c>
      <c r="BK23" s="660"/>
      <c r="BL23" s="660"/>
      <c r="BM23" s="660"/>
      <c r="BN23" s="660"/>
      <c r="BO23" s="660"/>
      <c r="BP23" s="660"/>
      <c r="BQ23" s="660"/>
      <c r="BR23" s="660"/>
      <c r="BS23" s="659">
        <f>SUM(Criança!O25:O26)</f>
        <v>0</v>
      </c>
      <c r="BT23" s="659"/>
      <c r="BU23" s="659"/>
      <c r="BV23" s="659"/>
      <c r="BW23" s="659"/>
      <c r="BX23" s="659"/>
      <c r="BY23" s="659"/>
      <c r="BZ23" s="659"/>
      <c r="CA23" s="659"/>
      <c r="CB23" s="169"/>
      <c r="CC23" s="606">
        <f>Criança!O22</f>
        <v>0</v>
      </c>
      <c r="CD23" s="606"/>
      <c r="CE23" s="606"/>
      <c r="CF23" s="606"/>
      <c r="CG23" s="606"/>
      <c r="CH23" s="606"/>
      <c r="CI23" s="606"/>
      <c r="CJ23" s="606"/>
      <c r="CK23" s="606"/>
      <c r="CM23" s="606">
        <f>SUM(P23,Y23,AI23,AR23,BJ23,BS23,CC23,BA23)</f>
        <v>0</v>
      </c>
      <c r="CN23" s="606"/>
      <c r="CO23" s="606"/>
      <c r="CP23" s="606"/>
      <c r="CQ23" s="606"/>
      <c r="CR23" s="606"/>
      <c r="CS23" s="606"/>
      <c r="CT23" s="606"/>
      <c r="CU23" s="606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170" customFormat="1" ht="24.75" customHeight="1">
      <c r="A24" s="32"/>
      <c r="B24" s="622" t="s">
        <v>598</v>
      </c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75"/>
      <c r="O24" s="52"/>
      <c r="P24" s="661"/>
      <c r="Q24" s="661"/>
      <c r="R24" s="661"/>
      <c r="S24" s="661"/>
      <c r="T24" s="661"/>
      <c r="U24" s="661"/>
      <c r="V24" s="661"/>
      <c r="W24" s="661"/>
      <c r="X24" s="661"/>
      <c r="Y24" s="662">
        <f>Criança!O17</f>
        <v>0</v>
      </c>
      <c r="Z24" s="662"/>
      <c r="AA24" s="662"/>
      <c r="AB24" s="662"/>
      <c r="AC24" s="662"/>
      <c r="AD24" s="662"/>
      <c r="AE24" s="662"/>
      <c r="AF24" s="662"/>
      <c r="AG24" s="662"/>
      <c r="AH24" s="169"/>
      <c r="AI24" s="661"/>
      <c r="AJ24" s="661"/>
      <c r="AK24" s="661"/>
      <c r="AL24" s="661"/>
      <c r="AM24" s="661"/>
      <c r="AN24" s="661"/>
      <c r="AO24" s="661"/>
      <c r="AP24" s="661"/>
      <c r="AQ24" s="661"/>
      <c r="AR24" s="663">
        <f>Criança!O18</f>
        <v>0</v>
      </c>
      <c r="AS24" s="663"/>
      <c r="AT24" s="663"/>
      <c r="AU24" s="663"/>
      <c r="AV24" s="663"/>
      <c r="AW24" s="663"/>
      <c r="AX24" s="663"/>
      <c r="AY24" s="663"/>
      <c r="AZ24" s="663"/>
      <c r="BA24" s="663"/>
      <c r="BB24" s="663"/>
      <c r="BC24" s="663"/>
      <c r="BD24" s="663"/>
      <c r="BE24" s="663"/>
      <c r="BF24" s="663"/>
      <c r="BG24" s="663"/>
      <c r="BH24" s="663"/>
      <c r="BI24" s="663"/>
      <c r="BJ24" s="663"/>
      <c r="BK24" s="663"/>
      <c r="BL24" s="663"/>
      <c r="BM24" s="663"/>
      <c r="BN24" s="663"/>
      <c r="BO24" s="663"/>
      <c r="BP24" s="663"/>
      <c r="BQ24" s="663"/>
      <c r="BR24" s="663"/>
      <c r="BS24" s="662"/>
      <c r="BT24" s="662"/>
      <c r="BU24" s="662"/>
      <c r="BV24" s="662"/>
      <c r="BW24" s="662"/>
      <c r="BX24" s="662"/>
      <c r="BY24" s="662"/>
      <c r="BZ24" s="662"/>
      <c r="CA24" s="662"/>
      <c r="CB24" s="169"/>
      <c r="CC24" s="623"/>
      <c r="CD24" s="623"/>
      <c r="CE24" s="623"/>
      <c r="CF24" s="623"/>
      <c r="CG24" s="623"/>
      <c r="CH24" s="623"/>
      <c r="CI24" s="623"/>
      <c r="CJ24" s="623"/>
      <c r="CK24" s="623"/>
      <c r="CM24" s="606">
        <f>SUM(P24,Y24,AI24,AR24,BJ24,BS24,CC24,BA24)</f>
        <v>0</v>
      </c>
      <c r="CN24" s="606"/>
      <c r="CO24" s="606"/>
      <c r="CP24" s="606"/>
      <c r="CQ24" s="606"/>
      <c r="CR24" s="606"/>
      <c r="CS24" s="606"/>
      <c r="CT24" s="606"/>
      <c r="CU24" s="606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170" customFormat="1" ht="24.75" customHeight="1">
      <c r="A25" s="32"/>
      <c r="B25" s="612" t="s">
        <v>593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75"/>
      <c r="O25" s="52"/>
      <c r="P25" s="673"/>
      <c r="Q25" s="673"/>
      <c r="R25" s="673"/>
      <c r="S25" s="673"/>
      <c r="T25" s="673"/>
      <c r="U25" s="673"/>
      <c r="V25" s="673"/>
      <c r="W25" s="673"/>
      <c r="X25" s="673"/>
      <c r="Y25" s="674">
        <f>Criança!O19</f>
        <v>0</v>
      </c>
      <c r="Z25" s="674"/>
      <c r="AA25" s="674"/>
      <c r="AB25" s="674"/>
      <c r="AC25" s="674"/>
      <c r="AD25" s="674"/>
      <c r="AE25" s="674"/>
      <c r="AF25" s="674"/>
      <c r="AG25" s="674"/>
      <c r="AH25" s="169"/>
      <c r="AI25" s="673"/>
      <c r="AJ25" s="673"/>
      <c r="AK25" s="673"/>
      <c r="AL25" s="673"/>
      <c r="AM25" s="673"/>
      <c r="AN25" s="673"/>
      <c r="AO25" s="673"/>
      <c r="AP25" s="673"/>
      <c r="AQ25" s="673"/>
      <c r="AR25" s="675">
        <f>Criança!O20</f>
        <v>0</v>
      </c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5"/>
      <c r="BE25" s="675"/>
      <c r="BF25" s="675"/>
      <c r="BG25" s="675"/>
      <c r="BH25" s="675"/>
      <c r="BI25" s="675"/>
      <c r="BJ25" s="675"/>
      <c r="BK25" s="675"/>
      <c r="BL25" s="675"/>
      <c r="BM25" s="675"/>
      <c r="BN25" s="675"/>
      <c r="BO25" s="675"/>
      <c r="BP25" s="675"/>
      <c r="BQ25" s="675"/>
      <c r="BR25" s="675"/>
      <c r="BS25" s="674"/>
      <c r="BT25" s="674"/>
      <c r="BU25" s="674"/>
      <c r="BV25" s="674"/>
      <c r="BW25" s="674"/>
      <c r="BX25" s="674"/>
      <c r="BY25" s="674"/>
      <c r="BZ25" s="674"/>
      <c r="CA25" s="674"/>
      <c r="CB25" s="169"/>
      <c r="CC25" s="616"/>
      <c r="CD25" s="616"/>
      <c r="CE25" s="616"/>
      <c r="CF25" s="616"/>
      <c r="CG25" s="616"/>
      <c r="CH25" s="616"/>
      <c r="CI25" s="616"/>
      <c r="CJ25" s="616"/>
      <c r="CK25" s="616"/>
      <c r="CM25" s="616">
        <f>SUM(P25,Y25,AI25,AR25,BJ25,BS25,CC25,BA25)</f>
        <v>0</v>
      </c>
      <c r="CN25" s="616"/>
      <c r="CO25" s="616"/>
      <c r="CP25" s="616"/>
      <c r="CQ25" s="616"/>
      <c r="CR25" s="616"/>
      <c r="CS25" s="616"/>
      <c r="CT25" s="616"/>
      <c r="CU25" s="616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179" customFormat="1" ht="4.5" customHeight="1">
      <c r="A26" s="34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8"/>
      <c r="EG26" s="32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169" customFormat="1" ht="30" customHeight="1">
      <c r="A27" s="32"/>
      <c r="B27" s="676" t="s">
        <v>599</v>
      </c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57"/>
      <c r="Z27" s="657"/>
      <c r="AA27" s="657"/>
      <c r="AB27" s="657"/>
      <c r="AC27" s="657"/>
      <c r="AD27" s="657"/>
      <c r="AE27" s="657"/>
      <c r="AF27" s="657"/>
      <c r="AG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  <c r="BB27" s="657"/>
      <c r="BC27" s="657"/>
      <c r="BD27" s="657"/>
      <c r="BE27" s="657"/>
      <c r="BF27" s="657"/>
      <c r="BG27" s="657"/>
      <c r="BH27" s="657"/>
      <c r="BI27" s="657"/>
      <c r="BJ27" s="657"/>
      <c r="BK27" s="657"/>
      <c r="BL27" s="657"/>
      <c r="BM27" s="657"/>
      <c r="BN27" s="657"/>
      <c r="BO27" s="657"/>
      <c r="BP27" s="657"/>
      <c r="BQ27" s="657"/>
      <c r="BR27" s="657"/>
      <c r="BS27" s="657"/>
      <c r="BT27" s="657"/>
      <c r="BU27" s="657"/>
      <c r="BV27" s="657"/>
      <c r="BW27" s="657"/>
      <c r="BX27" s="657"/>
      <c r="BY27" s="657"/>
      <c r="BZ27" s="657"/>
      <c r="CA27" s="657"/>
      <c r="CC27" s="657"/>
      <c r="CD27" s="657"/>
      <c r="CE27" s="657"/>
      <c r="CF27" s="657"/>
      <c r="CG27" s="657"/>
      <c r="CH27" s="657"/>
      <c r="CI27" s="657"/>
      <c r="CJ27" s="657"/>
      <c r="CK27" s="657"/>
      <c r="CL27" s="170"/>
      <c r="CM27" s="657"/>
      <c r="CN27" s="657"/>
      <c r="CO27" s="657"/>
      <c r="CP27" s="657"/>
      <c r="CQ27" s="657"/>
      <c r="CR27" s="657"/>
      <c r="CS27" s="657"/>
      <c r="CT27" s="657"/>
      <c r="CU27" s="657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170" customFormat="1" ht="24.75" customHeight="1">
      <c r="A28" s="32"/>
      <c r="B28" s="619" t="s">
        <v>591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75"/>
      <c r="O28" s="52"/>
      <c r="P28" s="658">
        <f>Criança!O31</f>
        <v>0</v>
      </c>
      <c r="Q28" s="658"/>
      <c r="R28" s="658"/>
      <c r="S28" s="658"/>
      <c r="T28" s="658"/>
      <c r="U28" s="658"/>
      <c r="V28" s="658"/>
      <c r="W28" s="658"/>
      <c r="X28" s="658"/>
      <c r="Y28" s="659"/>
      <c r="Z28" s="659"/>
      <c r="AA28" s="659"/>
      <c r="AB28" s="659"/>
      <c r="AC28" s="659"/>
      <c r="AD28" s="659"/>
      <c r="AE28" s="659"/>
      <c r="AF28" s="659"/>
      <c r="AG28" s="659"/>
      <c r="AH28" s="169"/>
      <c r="AI28" s="658"/>
      <c r="AJ28" s="658"/>
      <c r="AK28" s="658"/>
      <c r="AL28" s="658"/>
      <c r="AM28" s="658"/>
      <c r="AN28" s="658"/>
      <c r="AO28" s="658"/>
      <c r="AP28" s="658"/>
      <c r="AQ28" s="658"/>
      <c r="AR28" s="660"/>
      <c r="AS28" s="660"/>
      <c r="AT28" s="660"/>
      <c r="AU28" s="660"/>
      <c r="AV28" s="660"/>
      <c r="AW28" s="660"/>
      <c r="AX28" s="660"/>
      <c r="AY28" s="660"/>
      <c r="AZ28" s="660"/>
      <c r="BA28" s="660"/>
      <c r="BB28" s="660"/>
      <c r="BC28" s="660"/>
      <c r="BD28" s="660"/>
      <c r="BE28" s="660"/>
      <c r="BF28" s="660"/>
      <c r="BG28" s="660"/>
      <c r="BH28" s="660"/>
      <c r="BI28" s="660"/>
      <c r="BJ28" s="660"/>
      <c r="BK28" s="660"/>
      <c r="BL28" s="660"/>
      <c r="BM28" s="660"/>
      <c r="BN28" s="660"/>
      <c r="BO28" s="660"/>
      <c r="BP28" s="660"/>
      <c r="BQ28" s="660"/>
      <c r="BR28" s="660"/>
      <c r="BS28" s="659">
        <f>SUM(Criança!O42:O43)</f>
        <v>0</v>
      </c>
      <c r="BT28" s="659"/>
      <c r="BU28" s="659"/>
      <c r="BV28" s="659"/>
      <c r="BW28" s="659"/>
      <c r="BX28" s="659"/>
      <c r="BY28" s="659"/>
      <c r="BZ28" s="659"/>
      <c r="CA28" s="659"/>
      <c r="CB28" s="169"/>
      <c r="CC28" s="606">
        <f>Criança!O39</f>
        <v>0</v>
      </c>
      <c r="CD28" s="606"/>
      <c r="CE28" s="606"/>
      <c r="CF28" s="606"/>
      <c r="CG28" s="606"/>
      <c r="CH28" s="606"/>
      <c r="CI28" s="606"/>
      <c r="CJ28" s="606"/>
      <c r="CK28" s="606"/>
      <c r="CM28" s="606">
        <f>SUM(P28,Y28,AI28,AR28,BJ28,BS28,CC28,BA28)</f>
        <v>0</v>
      </c>
      <c r="CN28" s="606"/>
      <c r="CO28" s="606"/>
      <c r="CP28" s="606"/>
      <c r="CQ28" s="606"/>
      <c r="CR28" s="606"/>
      <c r="CS28" s="606"/>
      <c r="CT28" s="606"/>
      <c r="CU28" s="606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170" customFormat="1" ht="24.75" customHeight="1">
      <c r="A29" s="32"/>
      <c r="B29" s="622" t="s">
        <v>598</v>
      </c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75"/>
      <c r="O29" s="52"/>
      <c r="P29" s="661"/>
      <c r="Q29" s="661"/>
      <c r="R29" s="661"/>
      <c r="S29" s="661"/>
      <c r="T29" s="661"/>
      <c r="U29" s="661"/>
      <c r="V29" s="661"/>
      <c r="W29" s="661"/>
      <c r="X29" s="661"/>
      <c r="Y29" s="662">
        <f>Criança!O34</f>
        <v>0</v>
      </c>
      <c r="Z29" s="662"/>
      <c r="AA29" s="662"/>
      <c r="AB29" s="662"/>
      <c r="AC29" s="662"/>
      <c r="AD29" s="662"/>
      <c r="AE29" s="662"/>
      <c r="AF29" s="662"/>
      <c r="AG29" s="662"/>
      <c r="AH29" s="169"/>
      <c r="AI29" s="661"/>
      <c r="AJ29" s="661"/>
      <c r="AK29" s="661"/>
      <c r="AL29" s="661"/>
      <c r="AM29" s="661"/>
      <c r="AN29" s="661"/>
      <c r="AO29" s="661"/>
      <c r="AP29" s="661"/>
      <c r="AQ29" s="661"/>
      <c r="AR29" s="663">
        <f>Criança!O35</f>
        <v>0</v>
      </c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  <c r="BJ29" s="663"/>
      <c r="BK29" s="663"/>
      <c r="BL29" s="663"/>
      <c r="BM29" s="663"/>
      <c r="BN29" s="663"/>
      <c r="BO29" s="663"/>
      <c r="BP29" s="663"/>
      <c r="BQ29" s="663"/>
      <c r="BR29" s="663"/>
      <c r="BS29" s="662"/>
      <c r="BT29" s="662"/>
      <c r="BU29" s="662"/>
      <c r="BV29" s="662"/>
      <c r="BW29" s="662"/>
      <c r="BX29" s="662"/>
      <c r="BY29" s="662"/>
      <c r="BZ29" s="662"/>
      <c r="CA29" s="662"/>
      <c r="CB29" s="169"/>
      <c r="CC29" s="623"/>
      <c r="CD29" s="623"/>
      <c r="CE29" s="623"/>
      <c r="CF29" s="623"/>
      <c r="CG29" s="623"/>
      <c r="CH29" s="623"/>
      <c r="CI29" s="623"/>
      <c r="CJ29" s="623"/>
      <c r="CK29" s="623"/>
      <c r="CM29" s="606">
        <f>SUM(P29,Y29,AI29,AR29,BJ29,BS29,CC29,BA29)</f>
        <v>0</v>
      </c>
      <c r="CN29" s="606"/>
      <c r="CO29" s="606"/>
      <c r="CP29" s="606"/>
      <c r="CQ29" s="606"/>
      <c r="CR29" s="606"/>
      <c r="CS29" s="606"/>
      <c r="CT29" s="606"/>
      <c r="CU29" s="606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170" customFormat="1" ht="24.75" customHeight="1">
      <c r="A30" s="32"/>
      <c r="B30" s="612" t="s">
        <v>593</v>
      </c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75"/>
      <c r="O30" s="52"/>
      <c r="P30" s="673"/>
      <c r="Q30" s="673"/>
      <c r="R30" s="673"/>
      <c r="S30" s="673"/>
      <c r="T30" s="673"/>
      <c r="U30" s="673"/>
      <c r="V30" s="673"/>
      <c r="W30" s="673"/>
      <c r="X30" s="673"/>
      <c r="Y30" s="674">
        <f>Criança!O36</f>
        <v>0</v>
      </c>
      <c r="Z30" s="674"/>
      <c r="AA30" s="674"/>
      <c r="AB30" s="674"/>
      <c r="AC30" s="674"/>
      <c r="AD30" s="674"/>
      <c r="AE30" s="674"/>
      <c r="AF30" s="674"/>
      <c r="AG30" s="674"/>
      <c r="AH30" s="169"/>
      <c r="AI30" s="673"/>
      <c r="AJ30" s="673"/>
      <c r="AK30" s="673"/>
      <c r="AL30" s="673"/>
      <c r="AM30" s="673"/>
      <c r="AN30" s="673"/>
      <c r="AO30" s="673"/>
      <c r="AP30" s="673"/>
      <c r="AQ30" s="673"/>
      <c r="AR30" s="675">
        <f>Criança!O37</f>
        <v>0</v>
      </c>
      <c r="AS30" s="675"/>
      <c r="AT30" s="675"/>
      <c r="AU30" s="675"/>
      <c r="AV30" s="675"/>
      <c r="AW30" s="675"/>
      <c r="AX30" s="675"/>
      <c r="AY30" s="675"/>
      <c r="AZ30" s="675"/>
      <c r="BA30" s="675"/>
      <c r="BB30" s="675"/>
      <c r="BC30" s="675"/>
      <c r="BD30" s="675"/>
      <c r="BE30" s="675"/>
      <c r="BF30" s="675"/>
      <c r="BG30" s="675"/>
      <c r="BH30" s="675"/>
      <c r="BI30" s="675"/>
      <c r="BJ30" s="675"/>
      <c r="BK30" s="675"/>
      <c r="BL30" s="675"/>
      <c r="BM30" s="675"/>
      <c r="BN30" s="675"/>
      <c r="BO30" s="675"/>
      <c r="BP30" s="675"/>
      <c r="BQ30" s="675"/>
      <c r="BR30" s="675"/>
      <c r="BS30" s="674"/>
      <c r="BT30" s="674"/>
      <c r="BU30" s="674"/>
      <c r="BV30" s="674"/>
      <c r="BW30" s="674"/>
      <c r="BX30" s="674"/>
      <c r="BY30" s="674"/>
      <c r="BZ30" s="674"/>
      <c r="CA30" s="674"/>
      <c r="CB30" s="169"/>
      <c r="CC30" s="616"/>
      <c r="CD30" s="616"/>
      <c r="CE30" s="616"/>
      <c r="CF30" s="616"/>
      <c r="CG30" s="616"/>
      <c r="CH30" s="616"/>
      <c r="CI30" s="616"/>
      <c r="CJ30" s="616"/>
      <c r="CK30" s="616"/>
      <c r="CM30" s="616">
        <f>SUM(P30,Y30,AI30,AR30,BJ30,BS30,CC30,BA30)</f>
        <v>0</v>
      </c>
      <c r="CN30" s="616"/>
      <c r="CO30" s="616"/>
      <c r="CP30" s="616"/>
      <c r="CQ30" s="616"/>
      <c r="CR30" s="616"/>
      <c r="CS30" s="616"/>
      <c r="CT30" s="616"/>
      <c r="CU30" s="616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2:140" ht="4.5" customHeight="1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32"/>
      <c r="EH31" s="179"/>
      <c r="EI31" s="179"/>
      <c r="EJ31" s="179"/>
    </row>
    <row r="32" spans="2:199" s="32" customFormat="1" ht="24.75" customHeight="1">
      <c r="B32" s="664" t="s">
        <v>600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75"/>
      <c r="O32" s="52"/>
      <c r="P32" s="665">
        <f>SUM(P23:X25,P28:X30)</f>
        <v>0</v>
      </c>
      <c r="Q32" s="665"/>
      <c r="R32" s="665"/>
      <c r="S32" s="665"/>
      <c r="T32" s="665"/>
      <c r="U32" s="665"/>
      <c r="V32" s="665"/>
      <c r="W32" s="665"/>
      <c r="X32" s="665"/>
      <c r="Y32" s="666">
        <f>SUM(Y23:AG25,Y28:AG30)</f>
        <v>0</v>
      </c>
      <c r="Z32" s="666"/>
      <c r="AA32" s="666"/>
      <c r="AB32" s="666"/>
      <c r="AC32" s="666"/>
      <c r="AD32" s="666"/>
      <c r="AE32" s="666"/>
      <c r="AF32" s="666"/>
      <c r="AG32" s="666"/>
      <c r="AH32" s="180"/>
      <c r="AI32" s="665">
        <f>SUM(AI23:AQ25,AI28:AQ30)</f>
        <v>0</v>
      </c>
      <c r="AJ32" s="665"/>
      <c r="AK32" s="665"/>
      <c r="AL32" s="665"/>
      <c r="AM32" s="665"/>
      <c r="AN32" s="665"/>
      <c r="AO32" s="665"/>
      <c r="AP32" s="665"/>
      <c r="AQ32" s="665"/>
      <c r="AR32" s="665">
        <f>SUM(AR23:AZ25,AR28:AZ30)</f>
        <v>0</v>
      </c>
      <c r="AS32" s="665"/>
      <c r="AT32" s="665"/>
      <c r="AU32" s="665"/>
      <c r="AV32" s="665"/>
      <c r="AW32" s="665"/>
      <c r="AX32" s="665"/>
      <c r="AY32" s="665"/>
      <c r="AZ32" s="665"/>
      <c r="BA32" s="665">
        <f>SUM(BA23:BI25,BA28:BI30)</f>
        <v>0</v>
      </c>
      <c r="BB32" s="665"/>
      <c r="BC32" s="665"/>
      <c r="BD32" s="665"/>
      <c r="BE32" s="665"/>
      <c r="BF32" s="665"/>
      <c r="BG32" s="665"/>
      <c r="BH32" s="665"/>
      <c r="BI32" s="665"/>
      <c r="BJ32" s="665">
        <f>SUM(BJ23:BR25,BJ28:BR30)</f>
        <v>0</v>
      </c>
      <c r="BK32" s="665"/>
      <c r="BL32" s="665"/>
      <c r="BM32" s="665"/>
      <c r="BN32" s="665"/>
      <c r="BO32" s="665"/>
      <c r="BP32" s="665"/>
      <c r="BQ32" s="665"/>
      <c r="BR32" s="665"/>
      <c r="BS32" s="666">
        <f>SUM(BS23:CA25,BS28:CA30)</f>
        <v>0</v>
      </c>
      <c r="BT32" s="666"/>
      <c r="BU32" s="666"/>
      <c r="BV32" s="666"/>
      <c r="BW32" s="666"/>
      <c r="BX32" s="666"/>
      <c r="BY32" s="666"/>
      <c r="BZ32" s="666"/>
      <c r="CA32" s="666"/>
      <c r="CB32" s="180"/>
      <c r="CC32" s="667">
        <f>SUM(CC23:CK25,CC28:CK30)</f>
        <v>0</v>
      </c>
      <c r="CD32" s="667"/>
      <c r="CE32" s="667"/>
      <c r="CF32" s="667"/>
      <c r="CG32" s="667"/>
      <c r="CH32" s="667"/>
      <c r="CI32" s="667"/>
      <c r="CJ32" s="667"/>
      <c r="CK32" s="667"/>
      <c r="CL32" s="182"/>
      <c r="CM32" s="667">
        <f>SUM(CM23:CU25,CM28:CU30)</f>
        <v>0</v>
      </c>
      <c r="CN32" s="667"/>
      <c r="CO32" s="667"/>
      <c r="CP32" s="667"/>
      <c r="CQ32" s="667"/>
      <c r="CR32" s="667"/>
      <c r="CS32" s="667"/>
      <c r="CT32" s="667"/>
      <c r="CU32" s="667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</row>
    <row r="33" spans="1:256" s="20" customFormat="1" ht="9.75" customHeight="1">
      <c r="A33" s="3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32"/>
      <c r="O33" s="32"/>
      <c r="AH33" s="169"/>
      <c r="CB33" s="169"/>
      <c r="CL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69" customFormat="1" ht="30" customHeight="1">
      <c r="A34" s="32"/>
      <c r="B34" s="656" t="s">
        <v>601</v>
      </c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57"/>
      <c r="O34" s="52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I34" s="657"/>
      <c r="AJ34" s="657"/>
      <c r="AK34" s="657"/>
      <c r="AL34" s="657"/>
      <c r="AM34" s="657"/>
      <c r="AN34" s="657"/>
      <c r="AO34" s="657"/>
      <c r="AP34" s="657"/>
      <c r="AQ34" s="657"/>
      <c r="AR34" s="657"/>
      <c r="AS34" s="657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57"/>
      <c r="BE34" s="657"/>
      <c r="BF34" s="657"/>
      <c r="BG34" s="657"/>
      <c r="BH34" s="657"/>
      <c r="BI34" s="657"/>
      <c r="BJ34" s="657"/>
      <c r="BK34" s="657"/>
      <c r="BL34" s="657"/>
      <c r="BM34" s="657"/>
      <c r="BN34" s="657"/>
      <c r="BO34" s="657"/>
      <c r="BP34" s="657"/>
      <c r="BQ34" s="657"/>
      <c r="BR34" s="657"/>
      <c r="BS34" s="657"/>
      <c r="BT34" s="657"/>
      <c r="BU34" s="657"/>
      <c r="BV34" s="657"/>
      <c r="BW34" s="657"/>
      <c r="BX34" s="657"/>
      <c r="BY34" s="657"/>
      <c r="BZ34" s="657"/>
      <c r="CA34" s="657"/>
      <c r="CC34" s="657"/>
      <c r="CD34" s="657"/>
      <c r="CE34" s="657"/>
      <c r="CF34" s="657"/>
      <c r="CG34" s="657"/>
      <c r="CH34" s="657"/>
      <c r="CI34" s="657"/>
      <c r="CJ34" s="657"/>
      <c r="CK34" s="657"/>
      <c r="CL34" s="170"/>
      <c r="CM34" s="657"/>
      <c r="CN34" s="657"/>
      <c r="CO34" s="657"/>
      <c r="CP34" s="657"/>
      <c r="CQ34" s="657"/>
      <c r="CR34" s="657"/>
      <c r="CS34" s="657"/>
      <c r="CT34" s="657"/>
      <c r="CU34" s="657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70" customFormat="1" ht="24.75" customHeight="1">
      <c r="A35" s="32"/>
      <c r="B35" s="619" t="s">
        <v>591</v>
      </c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75"/>
      <c r="O35" s="52"/>
      <c r="P35" s="658">
        <f>HiperDia!M12</f>
        <v>0</v>
      </c>
      <c r="Q35" s="658"/>
      <c r="R35" s="658"/>
      <c r="S35" s="658"/>
      <c r="T35" s="658"/>
      <c r="U35" s="658"/>
      <c r="V35" s="658"/>
      <c r="W35" s="658"/>
      <c r="X35" s="658"/>
      <c r="Y35" s="659"/>
      <c r="Z35" s="659"/>
      <c r="AA35" s="659"/>
      <c r="AB35" s="659"/>
      <c r="AC35" s="659"/>
      <c r="AD35" s="659"/>
      <c r="AE35" s="659"/>
      <c r="AF35" s="659"/>
      <c r="AG35" s="659"/>
      <c r="AH35" s="169"/>
      <c r="AI35" s="658"/>
      <c r="AJ35" s="658"/>
      <c r="AK35" s="658"/>
      <c r="AL35" s="658"/>
      <c r="AM35" s="658"/>
      <c r="AN35" s="658"/>
      <c r="AO35" s="658"/>
      <c r="AP35" s="658"/>
      <c r="AQ35" s="658"/>
      <c r="AR35" s="660"/>
      <c r="AS35" s="660"/>
      <c r="AT35" s="660"/>
      <c r="AU35" s="660"/>
      <c r="AV35" s="660"/>
      <c r="AW35" s="660"/>
      <c r="AX35" s="660"/>
      <c r="AY35" s="660"/>
      <c r="AZ35" s="660"/>
      <c r="BA35" s="660"/>
      <c r="BB35" s="660"/>
      <c r="BC35" s="660"/>
      <c r="BD35" s="660"/>
      <c r="BE35" s="660"/>
      <c r="BF35" s="660"/>
      <c r="BG35" s="660"/>
      <c r="BH35" s="660"/>
      <c r="BI35" s="660"/>
      <c r="BJ35" s="660"/>
      <c r="BK35" s="660"/>
      <c r="BL35" s="660"/>
      <c r="BM35" s="660"/>
      <c r="BN35" s="660"/>
      <c r="BO35" s="660"/>
      <c r="BP35" s="660"/>
      <c r="BQ35" s="660"/>
      <c r="BR35" s="660"/>
      <c r="BS35" s="659"/>
      <c r="BT35" s="659"/>
      <c r="BU35" s="659"/>
      <c r="BV35" s="659"/>
      <c r="BW35" s="659"/>
      <c r="BX35" s="659"/>
      <c r="BY35" s="659"/>
      <c r="BZ35" s="659"/>
      <c r="CA35" s="659"/>
      <c r="CB35" s="169"/>
      <c r="CC35" s="606"/>
      <c r="CD35" s="606"/>
      <c r="CE35" s="606"/>
      <c r="CF35" s="606"/>
      <c r="CG35" s="606"/>
      <c r="CH35" s="606"/>
      <c r="CI35" s="606"/>
      <c r="CJ35" s="606"/>
      <c r="CK35" s="606"/>
      <c r="CM35" s="606">
        <f>SUM(P35,Y35,AI35,AR35,BJ35,BS35,CC35,BA35)</f>
        <v>0</v>
      </c>
      <c r="CN35" s="606"/>
      <c r="CO35" s="606"/>
      <c r="CP35" s="606"/>
      <c r="CQ35" s="606"/>
      <c r="CR35" s="606"/>
      <c r="CS35" s="606"/>
      <c r="CT35" s="606"/>
      <c r="CU35" s="606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70" customFormat="1" ht="24.75" customHeight="1">
      <c r="A36" s="32"/>
      <c r="B36" s="622" t="s">
        <v>602</v>
      </c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75"/>
      <c r="O36" s="52"/>
      <c r="P36" s="661"/>
      <c r="Q36" s="661"/>
      <c r="R36" s="661"/>
      <c r="S36" s="661"/>
      <c r="T36" s="661"/>
      <c r="U36" s="661"/>
      <c r="V36" s="661"/>
      <c r="W36" s="661"/>
      <c r="X36" s="661"/>
      <c r="Y36" s="662">
        <f>HiperDia!M14</f>
        <v>0</v>
      </c>
      <c r="Z36" s="662"/>
      <c r="AA36" s="662"/>
      <c r="AB36" s="662"/>
      <c r="AC36" s="662"/>
      <c r="AD36" s="662"/>
      <c r="AE36" s="662"/>
      <c r="AF36" s="662"/>
      <c r="AG36" s="662"/>
      <c r="AH36" s="169"/>
      <c r="AI36" s="661"/>
      <c r="AJ36" s="661"/>
      <c r="AK36" s="661"/>
      <c r="AL36" s="661"/>
      <c r="AM36" s="661"/>
      <c r="AN36" s="661"/>
      <c r="AO36" s="661"/>
      <c r="AP36" s="661"/>
      <c r="AQ36" s="661"/>
      <c r="AR36" s="663">
        <f>HiperDia!M15</f>
        <v>0</v>
      </c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3"/>
      <c r="BR36" s="663"/>
      <c r="BS36" s="662">
        <f>HiperDia!M18</f>
        <v>0</v>
      </c>
      <c r="BT36" s="662"/>
      <c r="BU36" s="662"/>
      <c r="BV36" s="662"/>
      <c r="BW36" s="662"/>
      <c r="BX36" s="662"/>
      <c r="BY36" s="662"/>
      <c r="BZ36" s="662"/>
      <c r="CA36" s="662"/>
      <c r="CB36" s="169"/>
      <c r="CC36" s="623"/>
      <c r="CD36" s="623"/>
      <c r="CE36" s="623"/>
      <c r="CF36" s="623"/>
      <c r="CG36" s="623"/>
      <c r="CH36" s="623"/>
      <c r="CI36" s="623"/>
      <c r="CJ36" s="623"/>
      <c r="CK36" s="623"/>
      <c r="CM36" s="606">
        <f>SUM(P36,Y36,AI36,AR36,BJ36,BS36,CC36,BA36)</f>
        <v>0</v>
      </c>
      <c r="CN36" s="606"/>
      <c r="CO36" s="606"/>
      <c r="CP36" s="606"/>
      <c r="CQ36" s="606"/>
      <c r="CR36" s="606"/>
      <c r="CS36" s="606"/>
      <c r="CT36" s="606"/>
      <c r="CU36" s="606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70" customFormat="1" ht="24.75" customHeight="1">
      <c r="A37" s="32"/>
      <c r="B37" s="612" t="s">
        <v>603</v>
      </c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75"/>
      <c r="O37" s="52"/>
      <c r="P37" s="673"/>
      <c r="Q37" s="673"/>
      <c r="R37" s="673"/>
      <c r="S37" s="673"/>
      <c r="T37" s="673"/>
      <c r="U37" s="673"/>
      <c r="V37" s="673"/>
      <c r="W37" s="673"/>
      <c r="X37" s="673"/>
      <c r="Y37" s="674">
        <f>HiperDia!M16</f>
        <v>0</v>
      </c>
      <c r="Z37" s="674"/>
      <c r="AA37" s="674"/>
      <c r="AB37" s="674"/>
      <c r="AC37" s="674"/>
      <c r="AD37" s="674"/>
      <c r="AE37" s="674"/>
      <c r="AF37" s="674"/>
      <c r="AG37" s="674"/>
      <c r="AH37" s="169"/>
      <c r="AI37" s="673"/>
      <c r="AJ37" s="673"/>
      <c r="AK37" s="673"/>
      <c r="AL37" s="673"/>
      <c r="AM37" s="673"/>
      <c r="AN37" s="673"/>
      <c r="AO37" s="673"/>
      <c r="AP37" s="673"/>
      <c r="AQ37" s="673"/>
      <c r="AR37" s="675">
        <f>HiperDia!M17</f>
        <v>0</v>
      </c>
      <c r="AS37" s="675"/>
      <c r="AT37" s="675"/>
      <c r="AU37" s="675"/>
      <c r="AV37" s="675"/>
      <c r="AW37" s="675"/>
      <c r="AX37" s="675"/>
      <c r="AY37" s="675"/>
      <c r="AZ37" s="675"/>
      <c r="BA37" s="675"/>
      <c r="BB37" s="675"/>
      <c r="BC37" s="675"/>
      <c r="BD37" s="675"/>
      <c r="BE37" s="675"/>
      <c r="BF37" s="675"/>
      <c r="BG37" s="675"/>
      <c r="BH37" s="675"/>
      <c r="BI37" s="675"/>
      <c r="BJ37" s="675"/>
      <c r="BK37" s="675"/>
      <c r="BL37" s="675"/>
      <c r="BM37" s="675"/>
      <c r="BN37" s="675"/>
      <c r="BO37" s="675"/>
      <c r="BP37" s="675"/>
      <c r="BQ37" s="675"/>
      <c r="BR37" s="675"/>
      <c r="BS37" s="674">
        <f>HiperDia!M19</f>
        <v>0</v>
      </c>
      <c r="BT37" s="674"/>
      <c r="BU37" s="674"/>
      <c r="BV37" s="674"/>
      <c r="BW37" s="674"/>
      <c r="BX37" s="674"/>
      <c r="BY37" s="674"/>
      <c r="BZ37" s="674"/>
      <c r="CA37" s="674"/>
      <c r="CB37" s="169"/>
      <c r="CC37" s="616"/>
      <c r="CD37" s="616"/>
      <c r="CE37" s="616"/>
      <c r="CF37" s="616"/>
      <c r="CG37" s="616"/>
      <c r="CH37" s="616"/>
      <c r="CI37" s="616"/>
      <c r="CJ37" s="616"/>
      <c r="CK37" s="616"/>
      <c r="CM37" s="616">
        <f>SUM(P37,Y37,AI37,AR37,BJ37,BS37,CC37,BA37)</f>
        <v>0</v>
      </c>
      <c r="CN37" s="616"/>
      <c r="CO37" s="616"/>
      <c r="CP37" s="616"/>
      <c r="CQ37" s="616"/>
      <c r="CR37" s="616"/>
      <c r="CS37" s="616"/>
      <c r="CT37" s="616"/>
      <c r="CU37" s="616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79" customFormat="1" ht="4.5" customHeight="1">
      <c r="A38" s="34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8"/>
      <c r="EG38" s="32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2:199" s="32" customFormat="1" ht="24.75" customHeight="1">
      <c r="B39" s="664" t="s">
        <v>604</v>
      </c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75"/>
      <c r="O39" s="52"/>
      <c r="P39" s="665">
        <f>SUM(P35:X37)</f>
        <v>0</v>
      </c>
      <c r="Q39" s="665"/>
      <c r="R39" s="665"/>
      <c r="S39" s="665"/>
      <c r="T39" s="665"/>
      <c r="U39" s="665"/>
      <c r="V39" s="665"/>
      <c r="W39" s="665"/>
      <c r="X39" s="665"/>
      <c r="Y39" s="666">
        <f>SUM(Y35:AG37)</f>
        <v>0</v>
      </c>
      <c r="Z39" s="666"/>
      <c r="AA39" s="666"/>
      <c r="AB39" s="666"/>
      <c r="AC39" s="666"/>
      <c r="AD39" s="666"/>
      <c r="AE39" s="666"/>
      <c r="AF39" s="666"/>
      <c r="AG39" s="666"/>
      <c r="AH39" s="180"/>
      <c r="AI39" s="665">
        <f>SUM(AI35:AQ37)</f>
        <v>0</v>
      </c>
      <c r="AJ39" s="665"/>
      <c r="AK39" s="665"/>
      <c r="AL39" s="665"/>
      <c r="AM39" s="665"/>
      <c r="AN39" s="665"/>
      <c r="AO39" s="665"/>
      <c r="AP39" s="665"/>
      <c r="AQ39" s="665"/>
      <c r="AR39" s="665">
        <f>SUM(AR35:AZ37)</f>
        <v>0</v>
      </c>
      <c r="AS39" s="665"/>
      <c r="AT39" s="665"/>
      <c r="AU39" s="665"/>
      <c r="AV39" s="665"/>
      <c r="AW39" s="665"/>
      <c r="AX39" s="665"/>
      <c r="AY39" s="665"/>
      <c r="AZ39" s="665"/>
      <c r="BA39" s="665">
        <f>SUM(BA35:BI37)</f>
        <v>0</v>
      </c>
      <c r="BB39" s="665"/>
      <c r="BC39" s="665"/>
      <c r="BD39" s="665"/>
      <c r="BE39" s="665"/>
      <c r="BF39" s="665"/>
      <c r="BG39" s="665"/>
      <c r="BH39" s="665"/>
      <c r="BI39" s="665"/>
      <c r="BJ39" s="665">
        <f>SUM(BJ35:BR37)</f>
        <v>0</v>
      </c>
      <c r="BK39" s="665"/>
      <c r="BL39" s="665"/>
      <c r="BM39" s="665"/>
      <c r="BN39" s="665"/>
      <c r="BO39" s="665"/>
      <c r="BP39" s="665"/>
      <c r="BQ39" s="665"/>
      <c r="BR39" s="665"/>
      <c r="BS39" s="666">
        <f>SUM(BS35:CA37)</f>
        <v>0</v>
      </c>
      <c r="BT39" s="666"/>
      <c r="BU39" s="666"/>
      <c r="BV39" s="666"/>
      <c r="BW39" s="666"/>
      <c r="BX39" s="666"/>
      <c r="BY39" s="666"/>
      <c r="BZ39" s="666"/>
      <c r="CA39" s="666"/>
      <c r="CB39" s="180"/>
      <c r="CC39" s="667">
        <f>SUM(CC35:CK37)</f>
        <v>0</v>
      </c>
      <c r="CD39" s="667"/>
      <c r="CE39" s="667"/>
      <c r="CF39" s="667"/>
      <c r="CG39" s="667"/>
      <c r="CH39" s="667"/>
      <c r="CI39" s="667"/>
      <c r="CJ39" s="667"/>
      <c r="CK39" s="667"/>
      <c r="CL39" s="187"/>
      <c r="CM39" s="667">
        <f>SUM(CM35:CU37)</f>
        <v>0</v>
      </c>
      <c r="CN39" s="667"/>
      <c r="CO39" s="667"/>
      <c r="CP39" s="667"/>
      <c r="CQ39" s="667"/>
      <c r="CR39" s="667"/>
      <c r="CS39" s="667"/>
      <c r="CT39" s="667"/>
      <c r="CU39" s="667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</row>
    <row r="40" spans="1:256" s="20" customFormat="1" ht="9.75" customHeight="1">
      <c r="A40" s="32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32"/>
      <c r="O40" s="32"/>
      <c r="AH40" s="169"/>
      <c r="CB40" s="169"/>
      <c r="CL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s="169" customFormat="1" ht="30" customHeight="1">
      <c r="A41" s="32"/>
      <c r="B41" s="656" t="s">
        <v>605</v>
      </c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57"/>
      <c r="O41" s="52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657"/>
      <c r="BH41" s="657"/>
      <c r="BI41" s="657"/>
      <c r="BJ41" s="657"/>
      <c r="BK41" s="657"/>
      <c r="BL41" s="657"/>
      <c r="BM41" s="657"/>
      <c r="BN41" s="657"/>
      <c r="BO41" s="657"/>
      <c r="BP41" s="657"/>
      <c r="BQ41" s="657"/>
      <c r="BR41" s="657"/>
      <c r="BS41" s="657"/>
      <c r="BT41" s="657"/>
      <c r="BU41" s="657"/>
      <c r="BV41" s="657"/>
      <c r="BW41" s="657"/>
      <c r="BX41" s="657"/>
      <c r="BY41" s="657"/>
      <c r="BZ41" s="657"/>
      <c r="CA41" s="657"/>
      <c r="CC41" s="657"/>
      <c r="CD41" s="657"/>
      <c r="CE41" s="657"/>
      <c r="CF41" s="657"/>
      <c r="CG41" s="657"/>
      <c r="CH41" s="657"/>
      <c r="CI41" s="657"/>
      <c r="CJ41" s="657"/>
      <c r="CK41" s="657"/>
      <c r="CL41" s="170"/>
      <c r="CM41" s="657"/>
      <c r="CN41" s="657"/>
      <c r="CO41" s="657"/>
      <c r="CP41" s="657"/>
      <c r="CQ41" s="657"/>
      <c r="CR41" s="657"/>
      <c r="CS41" s="657"/>
      <c r="CT41" s="657"/>
      <c r="CU41" s="657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s="170" customFormat="1" ht="24.75" customHeight="1">
      <c r="A42" s="32"/>
      <c r="B42" s="619" t="s">
        <v>591</v>
      </c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75"/>
      <c r="O42" s="52"/>
      <c r="P42" s="658">
        <f>HiperDia!M27</f>
        <v>0</v>
      </c>
      <c r="Q42" s="658"/>
      <c r="R42" s="658"/>
      <c r="S42" s="658"/>
      <c r="T42" s="658"/>
      <c r="U42" s="658"/>
      <c r="V42" s="658"/>
      <c r="W42" s="658"/>
      <c r="X42" s="658"/>
      <c r="Y42" s="659"/>
      <c r="Z42" s="659"/>
      <c r="AA42" s="659"/>
      <c r="AB42" s="659"/>
      <c r="AC42" s="659"/>
      <c r="AD42" s="659"/>
      <c r="AE42" s="659"/>
      <c r="AF42" s="659"/>
      <c r="AG42" s="659"/>
      <c r="AH42" s="169"/>
      <c r="AI42" s="658"/>
      <c r="AJ42" s="658"/>
      <c r="AK42" s="658"/>
      <c r="AL42" s="658"/>
      <c r="AM42" s="658"/>
      <c r="AN42" s="658"/>
      <c r="AO42" s="658"/>
      <c r="AP42" s="658"/>
      <c r="AQ42" s="658"/>
      <c r="AR42" s="660"/>
      <c r="AS42" s="660"/>
      <c r="AT42" s="660"/>
      <c r="AU42" s="660"/>
      <c r="AV42" s="660"/>
      <c r="AW42" s="660"/>
      <c r="AX42" s="660"/>
      <c r="AY42" s="660"/>
      <c r="AZ42" s="660"/>
      <c r="BA42" s="660">
        <f>HiperDia!M34</f>
        <v>0</v>
      </c>
      <c r="BB42" s="660"/>
      <c r="BC42" s="660"/>
      <c r="BD42" s="660"/>
      <c r="BE42" s="660"/>
      <c r="BF42" s="660"/>
      <c r="BG42" s="660"/>
      <c r="BH42" s="660"/>
      <c r="BI42" s="660"/>
      <c r="BJ42" s="660"/>
      <c r="BK42" s="660"/>
      <c r="BL42" s="660"/>
      <c r="BM42" s="660"/>
      <c r="BN42" s="660"/>
      <c r="BO42" s="660"/>
      <c r="BP42" s="660"/>
      <c r="BQ42" s="660"/>
      <c r="BR42" s="660"/>
      <c r="BS42" s="659"/>
      <c r="BT42" s="659"/>
      <c r="BU42" s="659"/>
      <c r="BV42" s="659"/>
      <c r="BW42" s="659"/>
      <c r="BX42" s="659"/>
      <c r="BY42" s="659"/>
      <c r="BZ42" s="659"/>
      <c r="CA42" s="659"/>
      <c r="CB42" s="169"/>
      <c r="CC42" s="606">
        <f>HiperDia!M29</f>
        <v>0</v>
      </c>
      <c r="CD42" s="606"/>
      <c r="CE42" s="606"/>
      <c r="CF42" s="606"/>
      <c r="CG42" s="606"/>
      <c r="CH42" s="606"/>
      <c r="CI42" s="606"/>
      <c r="CJ42" s="606"/>
      <c r="CK42" s="606"/>
      <c r="CM42" s="606">
        <f>SUM(P42,Y42,AI42,AR42,BJ42,BS42,CC42,BA42)</f>
        <v>0</v>
      </c>
      <c r="CN42" s="606"/>
      <c r="CO42" s="606"/>
      <c r="CP42" s="606"/>
      <c r="CQ42" s="606"/>
      <c r="CR42" s="606"/>
      <c r="CS42" s="606"/>
      <c r="CT42" s="606"/>
      <c r="CU42" s="606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s="170" customFormat="1" ht="24.75" customHeight="1">
      <c r="A43" s="32"/>
      <c r="B43" s="622" t="s">
        <v>598</v>
      </c>
      <c r="C43" s="622"/>
      <c r="D43" s="622"/>
      <c r="E43" s="622"/>
      <c r="F43" s="622"/>
      <c r="G43" s="622"/>
      <c r="H43" s="622"/>
      <c r="I43" s="622"/>
      <c r="J43" s="622"/>
      <c r="K43" s="622"/>
      <c r="L43" s="622"/>
      <c r="M43" s="622"/>
      <c r="N43" s="75"/>
      <c r="O43" s="52"/>
      <c r="P43" s="661"/>
      <c r="Q43" s="661"/>
      <c r="R43" s="661"/>
      <c r="S43" s="661"/>
      <c r="T43" s="661"/>
      <c r="U43" s="661"/>
      <c r="V43" s="661"/>
      <c r="W43" s="661"/>
      <c r="X43" s="661"/>
      <c r="Y43" s="662">
        <f>HiperDia!M30</f>
        <v>0</v>
      </c>
      <c r="Z43" s="662"/>
      <c r="AA43" s="662"/>
      <c r="AB43" s="662"/>
      <c r="AC43" s="662"/>
      <c r="AD43" s="662"/>
      <c r="AE43" s="662"/>
      <c r="AF43" s="662"/>
      <c r="AG43" s="662"/>
      <c r="AH43" s="169"/>
      <c r="AI43" s="661"/>
      <c r="AJ43" s="661"/>
      <c r="AK43" s="661"/>
      <c r="AL43" s="661"/>
      <c r="AM43" s="661"/>
      <c r="AN43" s="661"/>
      <c r="AO43" s="661"/>
      <c r="AP43" s="661"/>
      <c r="AQ43" s="661"/>
      <c r="AR43" s="663">
        <f>HiperDia!M31</f>
        <v>0</v>
      </c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3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  <c r="BR43" s="663"/>
      <c r="BS43" s="662">
        <f>HiperDia!M37</f>
        <v>0</v>
      </c>
      <c r="BT43" s="662"/>
      <c r="BU43" s="662"/>
      <c r="BV43" s="662"/>
      <c r="BW43" s="662"/>
      <c r="BX43" s="662"/>
      <c r="BY43" s="662"/>
      <c r="BZ43" s="662"/>
      <c r="CA43" s="662"/>
      <c r="CB43" s="169"/>
      <c r="CC43" s="623"/>
      <c r="CD43" s="623"/>
      <c r="CE43" s="623"/>
      <c r="CF43" s="623"/>
      <c r="CG43" s="623"/>
      <c r="CH43" s="623"/>
      <c r="CI43" s="623"/>
      <c r="CJ43" s="623"/>
      <c r="CK43" s="623"/>
      <c r="CM43" s="606">
        <f>SUM(P43,Y43,AI43,AR43,BJ43,BS43,CC43,BA43)</f>
        <v>0</v>
      </c>
      <c r="CN43" s="606"/>
      <c r="CO43" s="606"/>
      <c r="CP43" s="606"/>
      <c r="CQ43" s="606"/>
      <c r="CR43" s="606"/>
      <c r="CS43" s="606"/>
      <c r="CT43" s="606"/>
      <c r="CU43" s="606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s="170" customFormat="1" ht="24.75" customHeight="1">
      <c r="A44" s="32"/>
      <c r="B44" s="612" t="s">
        <v>603</v>
      </c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75"/>
      <c r="O44" s="52"/>
      <c r="P44" s="673"/>
      <c r="Q44" s="673"/>
      <c r="R44" s="673"/>
      <c r="S44" s="673"/>
      <c r="T44" s="673"/>
      <c r="U44" s="673"/>
      <c r="V44" s="673"/>
      <c r="W44" s="673"/>
      <c r="X44" s="673"/>
      <c r="Y44" s="674">
        <f>HiperDia!M32</f>
        <v>0</v>
      </c>
      <c r="Z44" s="674"/>
      <c r="AA44" s="674"/>
      <c r="AB44" s="674"/>
      <c r="AC44" s="674"/>
      <c r="AD44" s="674"/>
      <c r="AE44" s="674"/>
      <c r="AF44" s="674"/>
      <c r="AG44" s="674"/>
      <c r="AH44" s="169"/>
      <c r="AI44" s="673"/>
      <c r="AJ44" s="673"/>
      <c r="AK44" s="673"/>
      <c r="AL44" s="673"/>
      <c r="AM44" s="673"/>
      <c r="AN44" s="673"/>
      <c r="AO44" s="673"/>
      <c r="AP44" s="673"/>
      <c r="AQ44" s="673"/>
      <c r="AR44" s="675">
        <f>HiperDia!M33</f>
        <v>0</v>
      </c>
      <c r="AS44" s="675"/>
      <c r="AT44" s="675"/>
      <c r="AU44" s="675"/>
      <c r="AV44" s="675"/>
      <c r="AW44" s="675"/>
      <c r="AX44" s="675"/>
      <c r="AY44" s="675"/>
      <c r="AZ44" s="675"/>
      <c r="BA44" s="675"/>
      <c r="BB44" s="675"/>
      <c r="BC44" s="675"/>
      <c r="BD44" s="675"/>
      <c r="BE44" s="675"/>
      <c r="BF44" s="675"/>
      <c r="BG44" s="675"/>
      <c r="BH44" s="675"/>
      <c r="BI44" s="675"/>
      <c r="BJ44" s="675"/>
      <c r="BK44" s="675"/>
      <c r="BL44" s="675"/>
      <c r="BM44" s="675"/>
      <c r="BN44" s="675"/>
      <c r="BO44" s="675"/>
      <c r="BP44" s="675"/>
      <c r="BQ44" s="675"/>
      <c r="BR44" s="675"/>
      <c r="BS44" s="674">
        <f>HiperDia!M38</f>
        <v>0</v>
      </c>
      <c r="BT44" s="674"/>
      <c r="BU44" s="674"/>
      <c r="BV44" s="674"/>
      <c r="BW44" s="674"/>
      <c r="BX44" s="674"/>
      <c r="BY44" s="674"/>
      <c r="BZ44" s="674"/>
      <c r="CA44" s="674"/>
      <c r="CB44" s="169"/>
      <c r="CC44" s="616"/>
      <c r="CD44" s="616"/>
      <c r="CE44" s="616"/>
      <c r="CF44" s="616"/>
      <c r="CG44" s="616"/>
      <c r="CH44" s="616"/>
      <c r="CI44" s="616"/>
      <c r="CJ44" s="616"/>
      <c r="CK44" s="616"/>
      <c r="CM44" s="616">
        <f>SUM(P44,Y44,AI44,AR44,BJ44,BS44,CC44,BA44)</f>
        <v>0</v>
      </c>
      <c r="CN44" s="616"/>
      <c r="CO44" s="616"/>
      <c r="CP44" s="616"/>
      <c r="CQ44" s="616"/>
      <c r="CR44" s="616"/>
      <c r="CS44" s="616"/>
      <c r="CT44" s="616"/>
      <c r="CU44" s="616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179" customFormat="1" ht="4.5" customHeight="1">
      <c r="A45" s="34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EG45" s="32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2:199" s="32" customFormat="1" ht="24.75" customHeight="1">
      <c r="B46" s="664" t="s">
        <v>606</v>
      </c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75"/>
      <c r="O46" s="52"/>
      <c r="P46" s="665">
        <f>SUM(P42:X44)</f>
        <v>0</v>
      </c>
      <c r="Q46" s="665"/>
      <c r="R46" s="665"/>
      <c r="S46" s="665"/>
      <c r="T46" s="665"/>
      <c r="U46" s="665"/>
      <c r="V46" s="665"/>
      <c r="W46" s="665"/>
      <c r="X46" s="665"/>
      <c r="Y46" s="666">
        <f>SUM(Y42:AG44)</f>
        <v>0</v>
      </c>
      <c r="Z46" s="666"/>
      <c r="AA46" s="666"/>
      <c r="AB46" s="666"/>
      <c r="AC46" s="666"/>
      <c r="AD46" s="666"/>
      <c r="AE46" s="666"/>
      <c r="AF46" s="666"/>
      <c r="AG46" s="666"/>
      <c r="AH46" s="180"/>
      <c r="AI46" s="665">
        <f>SUM(AI42:AQ44)</f>
        <v>0</v>
      </c>
      <c r="AJ46" s="665"/>
      <c r="AK46" s="665"/>
      <c r="AL46" s="665"/>
      <c r="AM46" s="665"/>
      <c r="AN46" s="665"/>
      <c r="AO46" s="665"/>
      <c r="AP46" s="665"/>
      <c r="AQ46" s="665"/>
      <c r="AR46" s="665">
        <f>SUM(AR42:AZ44)</f>
        <v>0</v>
      </c>
      <c r="AS46" s="665"/>
      <c r="AT46" s="665"/>
      <c r="AU46" s="665"/>
      <c r="AV46" s="665"/>
      <c r="AW46" s="665"/>
      <c r="AX46" s="665"/>
      <c r="AY46" s="665"/>
      <c r="AZ46" s="665"/>
      <c r="BA46" s="665">
        <f>SUM(BA42:BI44)</f>
        <v>0</v>
      </c>
      <c r="BB46" s="665"/>
      <c r="BC46" s="665"/>
      <c r="BD46" s="665"/>
      <c r="BE46" s="665"/>
      <c r="BF46" s="665"/>
      <c r="BG46" s="665"/>
      <c r="BH46" s="665"/>
      <c r="BI46" s="665"/>
      <c r="BJ46" s="665">
        <f>SUM(BJ42:BR44)</f>
        <v>0</v>
      </c>
      <c r="BK46" s="665"/>
      <c r="BL46" s="665"/>
      <c r="BM46" s="665"/>
      <c r="BN46" s="665"/>
      <c r="BO46" s="665"/>
      <c r="BP46" s="665"/>
      <c r="BQ46" s="665"/>
      <c r="BR46" s="665"/>
      <c r="BS46" s="666">
        <f>SUM(BS42:CA44)</f>
        <v>0</v>
      </c>
      <c r="BT46" s="666"/>
      <c r="BU46" s="666"/>
      <c r="BV46" s="666"/>
      <c r="BW46" s="666"/>
      <c r="BX46" s="666"/>
      <c r="BY46" s="666"/>
      <c r="BZ46" s="666"/>
      <c r="CA46" s="666"/>
      <c r="CB46" s="180"/>
      <c r="CC46" s="667">
        <f>SUM(CC42:CK44)</f>
        <v>0</v>
      </c>
      <c r="CD46" s="667"/>
      <c r="CE46" s="667"/>
      <c r="CF46" s="667"/>
      <c r="CG46" s="667"/>
      <c r="CH46" s="667"/>
      <c r="CI46" s="667"/>
      <c r="CJ46" s="667"/>
      <c r="CK46" s="667"/>
      <c r="CL46" s="187"/>
      <c r="CM46" s="667">
        <f>SUM(CM42:CU44)</f>
        <v>0</v>
      </c>
      <c r="CN46" s="667"/>
      <c r="CO46" s="667"/>
      <c r="CP46" s="667"/>
      <c r="CQ46" s="667"/>
      <c r="CR46" s="667"/>
      <c r="CS46" s="667"/>
      <c r="CT46" s="667"/>
      <c r="CU46" s="667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</row>
    <row r="47" spans="1:256" s="179" customFormat="1" ht="15" customHeight="1">
      <c r="A47" s="34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EG47" s="32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2:199" s="32" customFormat="1" ht="42.75" customHeight="1">
      <c r="B48" s="677" t="s">
        <v>607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75"/>
      <c r="O48" s="52"/>
      <c r="P48" s="678">
        <f>SUM(P14,P19,P32,P39,P46)</f>
        <v>0</v>
      </c>
      <c r="Q48" s="678"/>
      <c r="R48" s="678"/>
      <c r="S48" s="678"/>
      <c r="T48" s="678"/>
      <c r="U48" s="678"/>
      <c r="V48" s="678"/>
      <c r="W48" s="678"/>
      <c r="X48" s="678"/>
      <c r="Y48" s="679">
        <f>SUM(Y14,Y19,Y32,Y39,Y46)</f>
        <v>0</v>
      </c>
      <c r="Z48" s="679"/>
      <c r="AA48" s="679"/>
      <c r="AB48" s="679"/>
      <c r="AC48" s="679"/>
      <c r="AD48" s="679"/>
      <c r="AE48" s="679"/>
      <c r="AF48" s="679"/>
      <c r="AG48" s="679"/>
      <c r="AH48" s="180"/>
      <c r="AI48" s="678">
        <f>SUM(AI14,AI19,AI32,AI39,AI46)</f>
        <v>0</v>
      </c>
      <c r="AJ48" s="678"/>
      <c r="AK48" s="678"/>
      <c r="AL48" s="678"/>
      <c r="AM48" s="678"/>
      <c r="AN48" s="678"/>
      <c r="AO48" s="678"/>
      <c r="AP48" s="678"/>
      <c r="AQ48" s="678"/>
      <c r="AR48" s="678">
        <f>SUM(AR14,AR19,AR32,AR39,AR46)</f>
        <v>0</v>
      </c>
      <c r="AS48" s="678"/>
      <c r="AT48" s="678"/>
      <c r="AU48" s="678"/>
      <c r="AV48" s="678"/>
      <c r="AW48" s="678"/>
      <c r="AX48" s="678"/>
      <c r="AY48" s="678"/>
      <c r="AZ48" s="678"/>
      <c r="BA48" s="678">
        <f>SUM(BA14,BA19,BA32,BA39,BA46)</f>
        <v>0</v>
      </c>
      <c r="BB48" s="678"/>
      <c r="BC48" s="678"/>
      <c r="BD48" s="678"/>
      <c r="BE48" s="678"/>
      <c r="BF48" s="678"/>
      <c r="BG48" s="678"/>
      <c r="BH48" s="678"/>
      <c r="BI48" s="678"/>
      <c r="BJ48" s="678">
        <f>SUM(BJ14,BJ19,BJ32,BJ39,BJ46)</f>
        <v>0</v>
      </c>
      <c r="BK48" s="678"/>
      <c r="BL48" s="678"/>
      <c r="BM48" s="678"/>
      <c r="BN48" s="678"/>
      <c r="BO48" s="678"/>
      <c r="BP48" s="678"/>
      <c r="BQ48" s="678"/>
      <c r="BR48" s="678"/>
      <c r="BS48" s="679">
        <f>SUM(BS14,BS19,BS32,BS39,BS46)</f>
        <v>0</v>
      </c>
      <c r="BT48" s="679"/>
      <c r="BU48" s="679"/>
      <c r="BV48" s="679"/>
      <c r="BW48" s="679"/>
      <c r="BX48" s="679"/>
      <c r="BY48" s="679"/>
      <c r="BZ48" s="679"/>
      <c r="CA48" s="679"/>
      <c r="CB48" s="180"/>
      <c r="CC48" s="680">
        <f>SUM(CC14,CC19,CC32,CC39,CC46)</f>
        <v>0</v>
      </c>
      <c r="CD48" s="680"/>
      <c r="CE48" s="680"/>
      <c r="CF48" s="680"/>
      <c r="CG48" s="680"/>
      <c r="CH48" s="680"/>
      <c r="CI48" s="680"/>
      <c r="CJ48" s="680"/>
      <c r="CK48" s="680"/>
      <c r="CL48" s="187"/>
      <c r="CM48" s="680">
        <f>SUM(CM14,CM19,CM32,CM39,CM46)</f>
        <v>0</v>
      </c>
      <c r="CN48" s="680"/>
      <c r="CO48" s="680"/>
      <c r="CP48" s="680"/>
      <c r="CQ48" s="680"/>
      <c r="CR48" s="680"/>
      <c r="CS48" s="680"/>
      <c r="CT48" s="680"/>
      <c r="CU48" s="68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</row>
    <row r="49" spans="1:256" s="36" customFormat="1" ht="15" customHeight="1">
      <c r="A49" s="34"/>
      <c r="B49" s="167"/>
      <c r="AX49" s="161"/>
      <c r="AY49" s="161"/>
      <c r="EN49" s="34"/>
      <c r="EO49" s="34"/>
      <c r="EP49" s="34"/>
      <c r="EQ49" s="40"/>
      <c r="ER49" s="40"/>
      <c r="ES49" s="40"/>
      <c r="ET49" s="40"/>
      <c r="EU49" s="40"/>
      <c r="EV49" s="40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2:136" ht="24.75" customHeight="1">
      <c r="B50" s="650" t="s">
        <v>608</v>
      </c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0"/>
      <c r="AU50" s="650"/>
      <c r="AV50" s="650"/>
      <c r="AW50" s="650"/>
      <c r="AX50" s="650"/>
      <c r="AY50" s="650"/>
      <c r="AZ50" s="650"/>
      <c r="BA50" s="650"/>
      <c r="BB50" s="650"/>
      <c r="BC50" s="650"/>
      <c r="BD50" s="650"/>
      <c r="BE50" s="650"/>
      <c r="BF50" s="650"/>
      <c r="BG50" s="650"/>
      <c r="BH50" s="650"/>
      <c r="BI50" s="650"/>
      <c r="BJ50" s="650"/>
      <c r="BK50" s="650"/>
      <c r="BL50" s="650"/>
      <c r="BM50" s="650"/>
      <c r="BN50" s="650"/>
      <c r="BO50" s="650"/>
      <c r="BP50" s="650"/>
      <c r="BQ50" s="650"/>
      <c r="BR50" s="650"/>
      <c r="BS50" s="650"/>
      <c r="BT50" s="650"/>
      <c r="BU50" s="650"/>
      <c r="BV50" s="650"/>
      <c r="BW50" s="650"/>
      <c r="BX50" s="650"/>
      <c r="BY50" s="650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0"/>
      <c r="CO50" s="650"/>
      <c r="CP50" s="650"/>
      <c r="CQ50" s="650"/>
      <c r="CR50" s="650"/>
      <c r="CS50" s="650"/>
      <c r="CT50" s="650"/>
      <c r="CU50" s="650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</row>
    <row r="51" spans="2:141" ht="4.5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7"/>
      <c r="BX51" s="167"/>
      <c r="BY51" s="167"/>
      <c r="BZ51" s="167"/>
      <c r="CA51" s="169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161"/>
      <c r="EI51" s="32"/>
      <c r="EJ51" s="32"/>
      <c r="EK51" s="32"/>
    </row>
    <row r="52" spans="16:200" s="32" customFormat="1" ht="19.5" customHeight="1">
      <c r="P52" s="651" t="s">
        <v>579</v>
      </c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  <c r="AB52" s="651"/>
      <c r="AC52" s="651"/>
      <c r="AD52" s="651"/>
      <c r="AE52" s="651"/>
      <c r="AF52" s="651"/>
      <c r="AG52" s="651"/>
      <c r="AH52" s="169"/>
      <c r="AI52" s="651" t="s">
        <v>580</v>
      </c>
      <c r="AJ52" s="651"/>
      <c r="AK52" s="651"/>
      <c r="AL52" s="651"/>
      <c r="AM52" s="651"/>
      <c r="AN52" s="651"/>
      <c r="AO52" s="651"/>
      <c r="AP52" s="651"/>
      <c r="AQ52" s="651"/>
      <c r="AR52" s="651"/>
      <c r="AS52" s="651"/>
      <c r="AT52" s="651"/>
      <c r="AU52" s="651"/>
      <c r="AV52" s="651"/>
      <c r="AW52" s="651"/>
      <c r="AX52" s="651"/>
      <c r="AY52" s="651"/>
      <c r="AZ52" s="651"/>
      <c r="BA52" s="651"/>
      <c r="BB52" s="651"/>
      <c r="BC52" s="651"/>
      <c r="BD52" s="651"/>
      <c r="BE52" s="651"/>
      <c r="BF52" s="651"/>
      <c r="BG52" s="651"/>
      <c r="BH52" s="651"/>
      <c r="BI52" s="651"/>
      <c r="BJ52" s="651"/>
      <c r="BK52" s="651"/>
      <c r="BL52" s="651"/>
      <c r="BM52" s="651"/>
      <c r="BN52" s="651"/>
      <c r="BO52" s="651"/>
      <c r="BP52" s="651"/>
      <c r="BQ52" s="651"/>
      <c r="BR52" s="651"/>
      <c r="BS52" s="651"/>
      <c r="BT52" s="651"/>
      <c r="BU52" s="651"/>
      <c r="BV52" s="651"/>
      <c r="BW52" s="651"/>
      <c r="BX52" s="651"/>
      <c r="BY52" s="651"/>
      <c r="BZ52" s="651"/>
      <c r="CA52" s="651"/>
      <c r="CB52" s="169"/>
      <c r="CC52" s="651" t="s">
        <v>581</v>
      </c>
      <c r="CD52" s="651"/>
      <c r="CE52" s="651"/>
      <c r="CF52" s="651"/>
      <c r="CG52" s="651"/>
      <c r="CH52" s="651"/>
      <c r="CI52" s="651"/>
      <c r="CJ52" s="651"/>
      <c r="CK52" s="651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161"/>
    </row>
    <row r="53" spans="16:200" s="32" customFormat="1" ht="34.5" customHeight="1">
      <c r="P53" s="652" t="s">
        <v>583</v>
      </c>
      <c r="Q53" s="652"/>
      <c r="R53" s="652"/>
      <c r="S53" s="652"/>
      <c r="T53" s="652"/>
      <c r="U53" s="652"/>
      <c r="V53" s="652"/>
      <c r="W53" s="652"/>
      <c r="X53" s="652"/>
      <c r="Y53" s="653" t="s">
        <v>584</v>
      </c>
      <c r="Z53" s="653"/>
      <c r="AA53" s="653"/>
      <c r="AB53" s="653"/>
      <c r="AC53" s="653"/>
      <c r="AD53" s="653"/>
      <c r="AE53" s="653"/>
      <c r="AF53" s="653"/>
      <c r="AG53" s="653"/>
      <c r="AH53" s="169"/>
      <c r="AI53" s="652" t="s">
        <v>583</v>
      </c>
      <c r="AJ53" s="652"/>
      <c r="AK53" s="652"/>
      <c r="AL53" s="652"/>
      <c r="AM53" s="652"/>
      <c r="AN53" s="652"/>
      <c r="AO53" s="652"/>
      <c r="AP53" s="652"/>
      <c r="AQ53" s="652"/>
      <c r="AR53" s="654" t="s">
        <v>585</v>
      </c>
      <c r="AS53" s="654"/>
      <c r="AT53" s="654"/>
      <c r="AU53" s="654"/>
      <c r="AV53" s="654"/>
      <c r="AW53" s="654"/>
      <c r="AX53" s="654"/>
      <c r="AY53" s="654"/>
      <c r="AZ53" s="654"/>
      <c r="BA53" s="654" t="s">
        <v>586</v>
      </c>
      <c r="BB53" s="654"/>
      <c r="BC53" s="654"/>
      <c r="BD53" s="654"/>
      <c r="BE53" s="654"/>
      <c r="BF53" s="654"/>
      <c r="BG53" s="654"/>
      <c r="BH53" s="654"/>
      <c r="BI53" s="654"/>
      <c r="BJ53" s="654" t="s">
        <v>587</v>
      </c>
      <c r="BK53" s="654"/>
      <c r="BL53" s="654"/>
      <c r="BM53" s="654"/>
      <c r="BN53" s="654"/>
      <c r="BO53" s="654"/>
      <c r="BP53" s="654"/>
      <c r="BQ53" s="654"/>
      <c r="BR53" s="654"/>
      <c r="BS53" s="653" t="s">
        <v>609</v>
      </c>
      <c r="BT53" s="653"/>
      <c r="BU53" s="653"/>
      <c r="BV53" s="653"/>
      <c r="BW53" s="653"/>
      <c r="BX53" s="653"/>
      <c r="BY53" s="653"/>
      <c r="BZ53" s="653"/>
      <c r="CA53" s="653"/>
      <c r="CB53" s="169"/>
      <c r="CC53" s="655" t="s">
        <v>589</v>
      </c>
      <c r="CD53" s="655"/>
      <c r="CE53" s="655"/>
      <c r="CF53" s="655"/>
      <c r="CG53" s="655"/>
      <c r="CH53" s="655"/>
      <c r="CI53" s="655"/>
      <c r="CJ53" s="655"/>
      <c r="CK53" s="655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593"/>
      <c r="FB53" s="593"/>
      <c r="FC53" s="593"/>
      <c r="FD53" s="593"/>
      <c r="FE53" s="593"/>
      <c r="FF53" s="593"/>
      <c r="FG53" s="593"/>
      <c r="FH53" s="593"/>
      <c r="FI53" s="593"/>
      <c r="FJ53" s="593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93"/>
      <c r="FV53" s="593"/>
      <c r="FW53" s="20"/>
      <c r="FX53" s="20"/>
      <c r="FY53" s="20"/>
      <c r="FZ53" s="20"/>
      <c r="GA53" s="20"/>
      <c r="GB53" s="20"/>
      <c r="GC53" s="20"/>
      <c r="GD53" s="20"/>
      <c r="GE53" s="20"/>
      <c r="GF53" s="593"/>
      <c r="GG53" s="593"/>
      <c r="GH53" s="20"/>
      <c r="GI53" s="20"/>
      <c r="GJ53" s="20"/>
      <c r="GK53" s="20"/>
      <c r="GL53" s="20"/>
      <c r="GM53" s="20"/>
      <c r="GN53" s="20"/>
      <c r="GO53" s="20"/>
      <c r="GP53" s="593"/>
      <c r="GQ53" s="593"/>
      <c r="GR53" s="161"/>
    </row>
    <row r="54" spans="1:256" s="20" customFormat="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CB54" s="169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s="170" customFormat="1" ht="30" customHeight="1">
      <c r="A55" s="32"/>
      <c r="B55" s="682" t="s">
        <v>610</v>
      </c>
      <c r="C55" s="682"/>
      <c r="D55" s="682"/>
      <c r="E55" s="682"/>
      <c r="F55" s="682"/>
      <c r="G55" s="682"/>
      <c r="H55" s="682"/>
      <c r="I55" s="683" t="s">
        <v>611</v>
      </c>
      <c r="J55" s="683"/>
      <c r="K55" s="683"/>
      <c r="L55" s="683"/>
      <c r="M55" s="683"/>
      <c r="N55" s="75"/>
      <c r="O55" s="52"/>
      <c r="P55" s="684">
        <v>20</v>
      </c>
      <c r="Q55" s="684"/>
      <c r="R55" s="684"/>
      <c r="S55" s="684"/>
      <c r="T55" s="684"/>
      <c r="U55" s="684"/>
      <c r="V55" s="684"/>
      <c r="W55" s="684"/>
      <c r="X55" s="684"/>
      <c r="Y55" s="685">
        <v>10</v>
      </c>
      <c r="Z55" s="685"/>
      <c r="AA55" s="685"/>
      <c r="AB55" s="685"/>
      <c r="AC55" s="685"/>
      <c r="AD55" s="685"/>
      <c r="AE55" s="685"/>
      <c r="AF55" s="685"/>
      <c r="AG55" s="685"/>
      <c r="AH55" s="169"/>
      <c r="AI55" s="684">
        <v>20</v>
      </c>
      <c r="AJ55" s="684"/>
      <c r="AK55" s="684"/>
      <c r="AL55" s="684"/>
      <c r="AM55" s="684"/>
      <c r="AN55" s="684"/>
      <c r="AO55" s="684"/>
      <c r="AP55" s="684"/>
      <c r="AQ55" s="684"/>
      <c r="AR55" s="686">
        <v>15</v>
      </c>
      <c r="AS55" s="686"/>
      <c r="AT55" s="686"/>
      <c r="AU55" s="686"/>
      <c r="AV55" s="686"/>
      <c r="AW55" s="686"/>
      <c r="AX55" s="686"/>
      <c r="AY55" s="686"/>
      <c r="AZ55" s="686"/>
      <c r="BA55" s="686">
        <v>5</v>
      </c>
      <c r="BB55" s="686"/>
      <c r="BC55" s="686"/>
      <c r="BD55" s="686"/>
      <c r="BE55" s="686"/>
      <c r="BF55" s="686"/>
      <c r="BG55" s="686"/>
      <c r="BH55" s="686"/>
      <c r="BI55" s="686"/>
      <c r="BJ55" s="686">
        <v>30</v>
      </c>
      <c r="BK55" s="686"/>
      <c r="BL55" s="686"/>
      <c r="BM55" s="686"/>
      <c r="BN55" s="686"/>
      <c r="BO55" s="686"/>
      <c r="BP55" s="686"/>
      <c r="BQ55" s="686"/>
      <c r="BR55" s="686"/>
      <c r="BS55" s="685">
        <v>90</v>
      </c>
      <c r="BT55" s="685"/>
      <c r="BU55" s="685"/>
      <c r="BV55" s="685"/>
      <c r="BW55" s="685"/>
      <c r="BX55" s="685"/>
      <c r="BY55" s="685"/>
      <c r="BZ55" s="685"/>
      <c r="CA55" s="685"/>
      <c r="CB55" s="169"/>
      <c r="CC55" s="685">
        <v>20</v>
      </c>
      <c r="CD55" s="685"/>
      <c r="CE55" s="685"/>
      <c r="CF55" s="685"/>
      <c r="CG55" s="685"/>
      <c r="CH55" s="685"/>
      <c r="CI55" s="685"/>
      <c r="CJ55" s="685"/>
      <c r="CK55" s="685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8"/>
      <c r="FL55" s="168"/>
      <c r="FM55" s="168"/>
      <c r="FN55" s="168"/>
      <c r="FO55" s="168"/>
      <c r="FP55" s="168"/>
      <c r="FQ55" s="168"/>
      <c r="FR55" s="168"/>
      <c r="FS55" s="168"/>
      <c r="FT55" s="168"/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s="170" customFormat="1" ht="30" customHeight="1">
      <c r="A56" s="32"/>
      <c r="B56" s="682"/>
      <c r="C56" s="682"/>
      <c r="D56" s="682"/>
      <c r="E56" s="682"/>
      <c r="F56" s="682"/>
      <c r="G56" s="682"/>
      <c r="H56" s="682"/>
      <c r="I56" s="687" t="s">
        <v>612</v>
      </c>
      <c r="J56" s="687"/>
      <c r="K56" s="687"/>
      <c r="L56" s="687"/>
      <c r="M56" s="687"/>
      <c r="N56" s="75"/>
      <c r="O56" s="52"/>
      <c r="P56" s="688">
        <f>P55/60</f>
        <v>0.3333333333333333</v>
      </c>
      <c r="Q56" s="688"/>
      <c r="R56" s="688"/>
      <c r="S56" s="688"/>
      <c r="T56" s="688"/>
      <c r="U56" s="688"/>
      <c r="V56" s="688"/>
      <c r="W56" s="688"/>
      <c r="X56" s="688"/>
      <c r="Y56" s="689">
        <f>Y55/60</f>
        <v>0.16666666666666666</v>
      </c>
      <c r="Z56" s="689"/>
      <c r="AA56" s="689"/>
      <c r="AB56" s="689"/>
      <c r="AC56" s="689"/>
      <c r="AD56" s="689"/>
      <c r="AE56" s="689"/>
      <c r="AF56" s="689"/>
      <c r="AG56" s="689"/>
      <c r="AH56" s="189"/>
      <c r="AI56" s="688">
        <f>AI55/60</f>
        <v>0.3333333333333333</v>
      </c>
      <c r="AJ56" s="688"/>
      <c r="AK56" s="688"/>
      <c r="AL56" s="688"/>
      <c r="AM56" s="688"/>
      <c r="AN56" s="688"/>
      <c r="AO56" s="688"/>
      <c r="AP56" s="688"/>
      <c r="AQ56" s="688"/>
      <c r="AR56" s="681">
        <f>AR55/60</f>
        <v>0.25</v>
      </c>
      <c r="AS56" s="681"/>
      <c r="AT56" s="681"/>
      <c r="AU56" s="681"/>
      <c r="AV56" s="681"/>
      <c r="AW56" s="681"/>
      <c r="AX56" s="681"/>
      <c r="AY56" s="681"/>
      <c r="AZ56" s="681"/>
      <c r="BA56" s="681">
        <f>BA55/60</f>
        <v>0.08333333333333333</v>
      </c>
      <c r="BB56" s="681"/>
      <c r="BC56" s="681"/>
      <c r="BD56" s="681"/>
      <c r="BE56" s="681"/>
      <c r="BF56" s="681"/>
      <c r="BG56" s="681"/>
      <c r="BH56" s="681"/>
      <c r="BI56" s="681"/>
      <c r="BJ56" s="681">
        <f>BJ55/60</f>
        <v>0.5</v>
      </c>
      <c r="BK56" s="681"/>
      <c r="BL56" s="681"/>
      <c r="BM56" s="681"/>
      <c r="BN56" s="681"/>
      <c r="BO56" s="681"/>
      <c r="BP56" s="681"/>
      <c r="BQ56" s="681"/>
      <c r="BR56" s="681"/>
      <c r="BS56" s="689">
        <f>BS55/60</f>
        <v>1.5</v>
      </c>
      <c r="BT56" s="689"/>
      <c r="BU56" s="689"/>
      <c r="BV56" s="689"/>
      <c r="BW56" s="689"/>
      <c r="BX56" s="689"/>
      <c r="BY56" s="689"/>
      <c r="BZ56" s="689"/>
      <c r="CA56" s="689"/>
      <c r="CB56" s="189"/>
      <c r="CC56" s="689">
        <f>CC55/60</f>
        <v>0.3333333333333333</v>
      </c>
      <c r="CD56" s="689"/>
      <c r="CE56" s="689"/>
      <c r="CF56" s="689"/>
      <c r="CG56" s="689"/>
      <c r="CH56" s="689"/>
      <c r="CI56" s="689"/>
      <c r="CJ56" s="689"/>
      <c r="CK56" s="68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s="20" customFormat="1" ht="15" customHeight="1">
      <c r="A57" s="32"/>
      <c r="B57" s="32"/>
      <c r="C57" s="32"/>
      <c r="D57" s="32"/>
      <c r="E57" s="32"/>
      <c r="F57" s="32"/>
      <c r="G57" s="32"/>
      <c r="H57" s="32"/>
      <c r="I57" s="190"/>
      <c r="J57" s="190"/>
      <c r="K57" s="190"/>
      <c r="L57" s="190"/>
      <c r="M57" s="190"/>
      <c r="N57" s="32"/>
      <c r="O57" s="32"/>
      <c r="AH57" s="169"/>
      <c r="CB57" s="169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s="170" customFormat="1" ht="30" customHeight="1">
      <c r="A58" s="32"/>
      <c r="B58" s="682" t="s">
        <v>613</v>
      </c>
      <c r="C58" s="682"/>
      <c r="D58" s="682"/>
      <c r="E58" s="682"/>
      <c r="F58" s="682"/>
      <c r="G58" s="682"/>
      <c r="H58" s="682"/>
      <c r="I58" s="683" t="s">
        <v>614</v>
      </c>
      <c r="J58" s="683"/>
      <c r="K58" s="683"/>
      <c r="L58" s="683"/>
      <c r="M58" s="683"/>
      <c r="N58" s="75"/>
      <c r="O58" s="52"/>
      <c r="P58" s="658">
        <f>P48*P56</f>
        <v>0</v>
      </c>
      <c r="Q58" s="658"/>
      <c r="R58" s="658"/>
      <c r="S58" s="658"/>
      <c r="T58" s="658"/>
      <c r="U58" s="658"/>
      <c r="V58" s="658"/>
      <c r="W58" s="658"/>
      <c r="X58" s="658"/>
      <c r="Y58" s="659">
        <f>Y48*Y56</f>
        <v>0</v>
      </c>
      <c r="Z58" s="659"/>
      <c r="AA58" s="659"/>
      <c r="AB58" s="659"/>
      <c r="AC58" s="659"/>
      <c r="AD58" s="659"/>
      <c r="AE58" s="659"/>
      <c r="AF58" s="659"/>
      <c r="AG58" s="659"/>
      <c r="AH58" s="169"/>
      <c r="AI58" s="658">
        <f>AI48*AI56</f>
        <v>0</v>
      </c>
      <c r="AJ58" s="658"/>
      <c r="AK58" s="658"/>
      <c r="AL58" s="658"/>
      <c r="AM58" s="658"/>
      <c r="AN58" s="658"/>
      <c r="AO58" s="658"/>
      <c r="AP58" s="658"/>
      <c r="AQ58" s="658"/>
      <c r="AR58" s="658">
        <f>AR48*AR56</f>
        <v>0</v>
      </c>
      <c r="AS58" s="658"/>
      <c r="AT58" s="658"/>
      <c r="AU58" s="658"/>
      <c r="AV58" s="658"/>
      <c r="AW58" s="658"/>
      <c r="AX58" s="658"/>
      <c r="AY58" s="658"/>
      <c r="AZ58" s="658"/>
      <c r="BA58" s="658">
        <f>BA48*BA56</f>
        <v>0</v>
      </c>
      <c r="BB58" s="658"/>
      <c r="BC58" s="658"/>
      <c r="BD58" s="658"/>
      <c r="BE58" s="658"/>
      <c r="BF58" s="658"/>
      <c r="BG58" s="658"/>
      <c r="BH58" s="658"/>
      <c r="BI58" s="658"/>
      <c r="BJ58" s="658">
        <f>BJ48*BJ56</f>
        <v>0</v>
      </c>
      <c r="BK58" s="658"/>
      <c r="BL58" s="658"/>
      <c r="BM58" s="658"/>
      <c r="BN58" s="658"/>
      <c r="BO58" s="658"/>
      <c r="BP58" s="658"/>
      <c r="BQ58" s="658"/>
      <c r="BR58" s="658"/>
      <c r="BS58" s="659">
        <f>BS48*BS56</f>
        <v>0</v>
      </c>
      <c r="BT58" s="659"/>
      <c r="BU58" s="659"/>
      <c r="BV58" s="659"/>
      <c r="BW58" s="659"/>
      <c r="BX58" s="659"/>
      <c r="BY58" s="659"/>
      <c r="BZ58" s="659"/>
      <c r="CA58" s="659"/>
      <c r="CB58" s="169"/>
      <c r="CC58" s="606">
        <f>CC48*CC56</f>
        <v>0</v>
      </c>
      <c r="CD58" s="606"/>
      <c r="CE58" s="606"/>
      <c r="CF58" s="606"/>
      <c r="CG58" s="606"/>
      <c r="CH58" s="606"/>
      <c r="CI58" s="606"/>
      <c r="CJ58" s="606"/>
      <c r="CK58" s="606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2:199" s="32" customFormat="1" ht="30" customHeight="1">
      <c r="B59" s="682"/>
      <c r="C59" s="682"/>
      <c r="D59" s="682"/>
      <c r="E59" s="682"/>
      <c r="F59" s="682"/>
      <c r="G59" s="682"/>
      <c r="H59" s="682"/>
      <c r="I59" s="691" t="s">
        <v>615</v>
      </c>
      <c r="J59" s="691"/>
      <c r="K59" s="691"/>
      <c r="L59" s="691"/>
      <c r="M59" s="691"/>
      <c r="N59" s="75"/>
      <c r="O59" s="52"/>
      <c r="P59" s="661">
        <f>P58/11</f>
        <v>0</v>
      </c>
      <c r="Q59" s="661"/>
      <c r="R59" s="661"/>
      <c r="S59" s="661"/>
      <c r="T59" s="661"/>
      <c r="U59" s="661"/>
      <c r="V59" s="661"/>
      <c r="W59" s="661"/>
      <c r="X59" s="661"/>
      <c r="Y59" s="662">
        <f>Y58/11</f>
        <v>0</v>
      </c>
      <c r="Z59" s="662"/>
      <c r="AA59" s="662"/>
      <c r="AB59" s="662"/>
      <c r="AC59" s="662"/>
      <c r="AD59" s="662"/>
      <c r="AE59" s="662"/>
      <c r="AF59" s="662"/>
      <c r="AG59" s="662"/>
      <c r="AH59" s="169"/>
      <c r="AI59" s="661">
        <f>AI58/11</f>
        <v>0</v>
      </c>
      <c r="AJ59" s="661"/>
      <c r="AK59" s="661"/>
      <c r="AL59" s="661"/>
      <c r="AM59" s="661"/>
      <c r="AN59" s="661"/>
      <c r="AO59" s="661"/>
      <c r="AP59" s="661"/>
      <c r="AQ59" s="661"/>
      <c r="AR59" s="661">
        <f>AR58/11</f>
        <v>0</v>
      </c>
      <c r="AS59" s="661"/>
      <c r="AT59" s="661"/>
      <c r="AU59" s="661"/>
      <c r="AV59" s="661"/>
      <c r="AW59" s="661"/>
      <c r="AX59" s="661"/>
      <c r="AY59" s="661"/>
      <c r="AZ59" s="661"/>
      <c r="BA59" s="661">
        <f>BA58/11</f>
        <v>0</v>
      </c>
      <c r="BB59" s="661"/>
      <c r="BC59" s="661"/>
      <c r="BD59" s="661"/>
      <c r="BE59" s="661"/>
      <c r="BF59" s="661"/>
      <c r="BG59" s="661"/>
      <c r="BH59" s="661"/>
      <c r="BI59" s="661"/>
      <c r="BJ59" s="661">
        <f>BJ58/11</f>
        <v>0</v>
      </c>
      <c r="BK59" s="661"/>
      <c r="BL59" s="661"/>
      <c r="BM59" s="661"/>
      <c r="BN59" s="661"/>
      <c r="BO59" s="661"/>
      <c r="BP59" s="661"/>
      <c r="BQ59" s="661"/>
      <c r="BR59" s="661"/>
      <c r="BS59" s="623">
        <f>BS58/11</f>
        <v>0</v>
      </c>
      <c r="BT59" s="623"/>
      <c r="BU59" s="623"/>
      <c r="BV59" s="623"/>
      <c r="BW59" s="623"/>
      <c r="BX59" s="623"/>
      <c r="BY59" s="623"/>
      <c r="BZ59" s="623"/>
      <c r="CA59" s="623"/>
      <c r="CB59" s="169"/>
      <c r="CC59" s="623">
        <f>CC58/11</f>
        <v>0</v>
      </c>
      <c r="CD59" s="623"/>
      <c r="CE59" s="623"/>
      <c r="CF59" s="623"/>
      <c r="CG59" s="623"/>
      <c r="CH59" s="623"/>
      <c r="CI59" s="623"/>
      <c r="CJ59" s="623"/>
      <c r="CK59" s="623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</row>
    <row r="60" spans="2:199" s="32" customFormat="1" ht="30" customHeight="1">
      <c r="B60" s="682"/>
      <c r="C60" s="682"/>
      <c r="D60" s="682"/>
      <c r="E60" s="682"/>
      <c r="F60" s="682"/>
      <c r="G60" s="682"/>
      <c r="H60" s="682"/>
      <c r="I60" s="687" t="s">
        <v>616</v>
      </c>
      <c r="J60" s="687"/>
      <c r="K60" s="687"/>
      <c r="L60" s="687"/>
      <c r="M60" s="687"/>
      <c r="N60" s="75"/>
      <c r="O60" s="52"/>
      <c r="P60" s="661">
        <f>P59/4</f>
        <v>0</v>
      </c>
      <c r="Q60" s="661"/>
      <c r="R60" s="661"/>
      <c r="S60" s="661"/>
      <c r="T60" s="661"/>
      <c r="U60" s="661"/>
      <c r="V60" s="661"/>
      <c r="W60" s="661"/>
      <c r="X60" s="661"/>
      <c r="Y60" s="662">
        <f>Y59/4</f>
        <v>0</v>
      </c>
      <c r="Z60" s="662"/>
      <c r="AA60" s="662"/>
      <c r="AB60" s="662"/>
      <c r="AC60" s="662"/>
      <c r="AD60" s="662"/>
      <c r="AE60" s="662"/>
      <c r="AF60" s="662"/>
      <c r="AG60" s="662"/>
      <c r="AH60" s="169"/>
      <c r="AI60" s="692">
        <f>AI59/4</f>
        <v>0</v>
      </c>
      <c r="AJ60" s="692"/>
      <c r="AK60" s="692"/>
      <c r="AL60" s="692"/>
      <c r="AM60" s="692"/>
      <c r="AN60" s="692"/>
      <c r="AO60" s="692"/>
      <c r="AP60" s="692"/>
      <c r="AQ60" s="692"/>
      <c r="AR60" s="692">
        <f>AR59/4</f>
        <v>0</v>
      </c>
      <c r="AS60" s="692"/>
      <c r="AT60" s="692"/>
      <c r="AU60" s="692"/>
      <c r="AV60" s="692"/>
      <c r="AW60" s="692"/>
      <c r="AX60" s="692"/>
      <c r="AY60" s="692"/>
      <c r="AZ60" s="692"/>
      <c r="BA60" s="692">
        <f>BA59/4</f>
        <v>0</v>
      </c>
      <c r="BB60" s="692"/>
      <c r="BC60" s="692"/>
      <c r="BD60" s="692"/>
      <c r="BE60" s="692"/>
      <c r="BF60" s="692"/>
      <c r="BG60" s="692"/>
      <c r="BH60" s="692"/>
      <c r="BI60" s="692"/>
      <c r="BJ60" s="692">
        <f>BJ59/4</f>
        <v>0</v>
      </c>
      <c r="BK60" s="692"/>
      <c r="BL60" s="692"/>
      <c r="BM60" s="692"/>
      <c r="BN60" s="692"/>
      <c r="BO60" s="692"/>
      <c r="BP60" s="692"/>
      <c r="BQ60" s="692"/>
      <c r="BR60" s="692"/>
      <c r="BS60" s="690">
        <f>BS59/4</f>
        <v>0</v>
      </c>
      <c r="BT60" s="690"/>
      <c r="BU60" s="690"/>
      <c r="BV60" s="690"/>
      <c r="BW60" s="690"/>
      <c r="BX60" s="690"/>
      <c r="BY60" s="690"/>
      <c r="BZ60" s="690"/>
      <c r="CA60" s="690"/>
      <c r="CB60" s="169"/>
      <c r="CC60" s="623">
        <f>CC59/4</f>
        <v>0</v>
      </c>
      <c r="CD60" s="623"/>
      <c r="CE60" s="623"/>
      <c r="CF60" s="623"/>
      <c r="CG60" s="623"/>
      <c r="CH60" s="623"/>
      <c r="CI60" s="623"/>
      <c r="CJ60" s="623"/>
      <c r="CK60" s="623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8"/>
      <c r="FL60" s="168"/>
      <c r="FM60" s="168"/>
      <c r="FN60" s="168"/>
      <c r="FO60" s="168"/>
      <c r="FP60" s="168"/>
      <c r="FQ60" s="168"/>
      <c r="FR60" s="168"/>
      <c r="FS60" s="168"/>
      <c r="FT60" s="168"/>
      <c r="FU60" s="168"/>
      <c r="FV60" s="168"/>
      <c r="FW60" s="168"/>
      <c r="FX60" s="168"/>
      <c r="FY60" s="168"/>
      <c r="FZ60" s="168"/>
      <c r="GA60" s="168"/>
      <c r="GB60" s="168"/>
      <c r="GC60" s="168"/>
      <c r="GD60" s="168"/>
      <c r="GE60" s="168"/>
      <c r="GF60" s="168"/>
      <c r="GG60" s="168"/>
      <c r="GH60" s="168"/>
      <c r="GI60" s="168"/>
      <c r="GJ60" s="168"/>
      <c r="GK60" s="168"/>
      <c r="GL60" s="168"/>
      <c r="GM60" s="168"/>
      <c r="GN60" s="168"/>
      <c r="GO60" s="168"/>
      <c r="GP60" s="168"/>
      <c r="GQ60" s="168"/>
    </row>
    <row r="61" spans="1:256" s="192" customFormat="1" ht="30" customHeight="1">
      <c r="A61" s="32"/>
      <c r="B61" s="682"/>
      <c r="C61" s="682"/>
      <c r="D61" s="682"/>
      <c r="E61" s="682"/>
      <c r="F61" s="682"/>
      <c r="G61" s="682"/>
      <c r="H61" s="682"/>
      <c r="I61" s="687"/>
      <c r="J61" s="687"/>
      <c r="K61" s="687"/>
      <c r="L61" s="687"/>
      <c r="M61" s="687"/>
      <c r="N61" s="75"/>
      <c r="O61" s="52"/>
      <c r="P61" s="693">
        <f>SUM(P60:AG60)</f>
        <v>0</v>
      </c>
      <c r="Q61" s="693"/>
      <c r="R61" s="693"/>
      <c r="S61" s="693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193"/>
      <c r="AI61" s="693">
        <f>SUM(AI60:CA60)</f>
        <v>0</v>
      </c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3"/>
      <c r="AV61" s="693"/>
      <c r="AW61" s="693"/>
      <c r="AX61" s="693"/>
      <c r="AY61" s="693"/>
      <c r="AZ61" s="693"/>
      <c r="BA61" s="693"/>
      <c r="BB61" s="693"/>
      <c r="BC61" s="693"/>
      <c r="BD61" s="693"/>
      <c r="BE61" s="693"/>
      <c r="BF61" s="693"/>
      <c r="BG61" s="693"/>
      <c r="BH61" s="693"/>
      <c r="BI61" s="693"/>
      <c r="BJ61" s="693"/>
      <c r="BK61" s="693"/>
      <c r="BL61" s="693"/>
      <c r="BM61" s="693"/>
      <c r="BN61" s="693"/>
      <c r="BO61" s="693"/>
      <c r="BP61" s="693"/>
      <c r="BQ61" s="693"/>
      <c r="BR61" s="693"/>
      <c r="BS61" s="693"/>
      <c r="BT61" s="693"/>
      <c r="BU61" s="693"/>
      <c r="BV61" s="693"/>
      <c r="BW61" s="693"/>
      <c r="BX61" s="693"/>
      <c r="BY61" s="693"/>
      <c r="BZ61" s="693"/>
      <c r="CA61" s="693"/>
      <c r="CB61" s="193"/>
      <c r="CC61" s="693">
        <f>SUM(CC60)</f>
        <v>0</v>
      </c>
      <c r="CD61" s="693"/>
      <c r="CE61" s="693"/>
      <c r="CF61" s="693"/>
      <c r="CG61" s="693"/>
      <c r="CH61" s="693"/>
      <c r="CI61" s="693"/>
      <c r="CJ61" s="693"/>
      <c r="CK61" s="693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68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s="36" customFormat="1" ht="4.5" customHeight="1">
      <c r="A62" s="34"/>
      <c r="P62" s="34"/>
      <c r="AX62" s="161"/>
      <c r="AY62" s="161"/>
      <c r="EN62" s="34"/>
      <c r="EO62" s="34"/>
      <c r="EP62" s="34"/>
      <c r="EQ62" s="40"/>
      <c r="ER62" s="40"/>
      <c r="ES62" s="40"/>
      <c r="ET62" s="40"/>
      <c r="EU62" s="40"/>
      <c r="EV62" s="40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6" customFormat="1" ht="28.5" customHeight="1">
      <c r="A63" s="34"/>
      <c r="I63" s="194" t="s">
        <v>617</v>
      </c>
      <c r="AQ63" s="161"/>
      <c r="AR63" s="161"/>
      <c r="EG63" s="34"/>
      <c r="EH63" s="34"/>
      <c r="EI63" s="34"/>
      <c r="EJ63" s="40"/>
      <c r="EK63" s="40"/>
      <c r="EL63" s="40"/>
      <c r="EM63" s="40"/>
      <c r="EN63" s="40"/>
      <c r="EO63" s="40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36" customFormat="1" ht="4.5" customHeight="1">
      <c r="A64" s="34"/>
      <c r="P64" s="34"/>
      <c r="AX64" s="161"/>
      <c r="AY64" s="161"/>
      <c r="EN64" s="34"/>
      <c r="EO64" s="34"/>
      <c r="EP64" s="34"/>
      <c r="EQ64" s="40"/>
      <c r="ER64" s="40"/>
      <c r="ES64" s="40"/>
      <c r="ET64" s="40"/>
      <c r="EU64" s="40"/>
      <c r="EV64" s="40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2:136" ht="24.75" customHeight="1">
      <c r="B65" s="650" t="s">
        <v>618</v>
      </c>
      <c r="C65" s="650"/>
      <c r="D65" s="650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  <c r="BK65" s="650"/>
      <c r="BL65" s="650"/>
      <c r="BM65" s="650"/>
      <c r="BN65" s="650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BY65" s="650"/>
      <c r="BZ65" s="650"/>
      <c r="CA65" s="650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  <c r="CS65" s="650"/>
      <c r="CT65" s="650"/>
      <c r="CU65" s="650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</row>
    <row r="66" spans="2:141" ht="4.5" customHeight="1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7"/>
      <c r="BX66" s="167"/>
      <c r="BY66" s="167"/>
      <c r="BZ66" s="167"/>
      <c r="CA66" s="169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161"/>
      <c r="EI66" s="32"/>
      <c r="EJ66" s="32"/>
      <c r="EK66" s="32"/>
    </row>
    <row r="67" spans="1:111" ht="19.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95"/>
      <c r="P67" s="694" t="s">
        <v>619</v>
      </c>
      <c r="Q67" s="694"/>
      <c r="R67" s="694"/>
      <c r="S67" s="694"/>
      <c r="T67" s="694"/>
      <c r="U67" s="694"/>
      <c r="V67" s="694"/>
      <c r="W67" s="694"/>
      <c r="X67" s="694"/>
      <c r="Y67" s="694"/>
      <c r="Z67" s="694"/>
      <c r="AA67" s="694"/>
      <c r="AB67" s="694"/>
      <c r="AC67" s="694"/>
      <c r="AD67" s="694"/>
      <c r="AE67" s="694"/>
      <c r="AF67" s="694"/>
      <c r="AG67" s="694"/>
      <c r="AH67" s="694"/>
      <c r="AI67" s="694"/>
      <c r="AJ67" s="694"/>
      <c r="AK67" s="694"/>
      <c r="AL67" s="694"/>
      <c r="AM67" s="694"/>
      <c r="AN67" s="694"/>
      <c r="AO67" s="694"/>
      <c r="AP67" s="694"/>
      <c r="AQ67" s="694"/>
      <c r="AR67" s="694"/>
      <c r="AS67" s="168"/>
      <c r="AT67" s="168"/>
      <c r="AU67" s="603" t="s">
        <v>620</v>
      </c>
      <c r="AV67" s="603"/>
      <c r="AW67" s="603"/>
      <c r="AX67" s="603"/>
      <c r="AY67" s="603"/>
      <c r="AZ67" s="603"/>
      <c r="BA67" s="603"/>
      <c r="BB67" s="603"/>
      <c r="BC67" s="603"/>
      <c r="BD67" s="603"/>
      <c r="BE67" s="603"/>
      <c r="BF67" s="603"/>
      <c r="BG67" s="603"/>
      <c r="BH67" s="603"/>
      <c r="BI67" s="603"/>
      <c r="BJ67" s="603"/>
      <c r="BK67" s="603"/>
      <c r="BL67" s="603"/>
      <c r="BM67" s="603"/>
      <c r="BN67" s="603"/>
      <c r="BO67" s="603"/>
      <c r="BP67" s="603"/>
      <c r="BQ67" s="603"/>
      <c r="BR67" s="603"/>
      <c r="BS67" s="603"/>
      <c r="BT67" s="603"/>
      <c r="BU67" s="603"/>
      <c r="BV67" s="603"/>
      <c r="BW67" s="603"/>
      <c r="BX67" s="603"/>
      <c r="BY67" s="603"/>
      <c r="BZ67" s="603"/>
      <c r="CA67" s="603"/>
      <c r="CB67" s="603"/>
      <c r="CC67" s="603"/>
      <c r="CD67" s="603"/>
      <c r="CE67" s="161"/>
      <c r="CF67" s="161"/>
      <c r="CG67" s="695" t="s">
        <v>621</v>
      </c>
      <c r="CH67" s="695"/>
      <c r="CI67" s="695"/>
      <c r="CJ67" s="695"/>
      <c r="CK67" s="695"/>
      <c r="CL67" s="695"/>
      <c r="CM67" s="695"/>
      <c r="CN67" s="695"/>
      <c r="CO67" s="695"/>
      <c r="CP67" s="695"/>
      <c r="CQ67" s="695"/>
      <c r="CR67" s="695"/>
      <c r="CS67" s="695"/>
      <c r="CT67" s="695"/>
      <c r="CU67" s="695"/>
      <c r="CV67" s="32"/>
      <c r="CW67" s="32"/>
      <c r="CX67" s="32"/>
      <c r="CY67" s="32"/>
      <c r="CZ67" s="32"/>
      <c r="DA67" s="32"/>
      <c r="DB67" s="32"/>
      <c r="DC67" s="161"/>
      <c r="DE67" s="32"/>
      <c r="DF67" s="32"/>
      <c r="DG67" s="32"/>
    </row>
    <row r="68" spans="1:111" ht="4.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95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1"/>
      <c r="CG68" s="695"/>
      <c r="CH68" s="695"/>
      <c r="CI68" s="695"/>
      <c r="CJ68" s="695"/>
      <c r="CK68" s="695"/>
      <c r="CL68" s="695"/>
      <c r="CM68" s="695"/>
      <c r="CN68" s="695"/>
      <c r="CO68" s="695"/>
      <c r="CP68" s="695"/>
      <c r="CQ68" s="695"/>
      <c r="CR68" s="695"/>
      <c r="CS68" s="695"/>
      <c r="CT68" s="695"/>
      <c r="CU68" s="695"/>
      <c r="CV68" s="161"/>
      <c r="CW68" s="161"/>
      <c r="CX68" s="161"/>
      <c r="CY68" s="161"/>
      <c r="CZ68" s="32"/>
      <c r="DA68" s="32"/>
      <c r="DB68" s="32"/>
      <c r="DC68" s="161"/>
      <c r="DE68" s="32"/>
      <c r="DF68" s="32"/>
      <c r="DG68" s="32"/>
    </row>
    <row r="69" spans="2:139" s="32" customFormat="1" ht="36" customHeight="1">
      <c r="B69" s="603" t="s">
        <v>622</v>
      </c>
      <c r="C69" s="603"/>
      <c r="D69" s="603"/>
      <c r="E69" s="603"/>
      <c r="F69" s="603"/>
      <c r="G69" s="603"/>
      <c r="H69" s="603"/>
      <c r="I69" s="603"/>
      <c r="J69" s="603"/>
      <c r="K69" s="603"/>
      <c r="L69" s="603"/>
      <c r="M69" s="603"/>
      <c r="N69" s="168"/>
      <c r="O69" s="177"/>
      <c r="P69" s="603" t="s">
        <v>623</v>
      </c>
      <c r="Q69" s="603"/>
      <c r="R69" s="603"/>
      <c r="S69" s="603"/>
      <c r="T69" s="603"/>
      <c r="U69" s="603"/>
      <c r="V69" s="603"/>
      <c r="W69" s="603"/>
      <c r="X69" s="603"/>
      <c r="Y69" s="161"/>
      <c r="Z69" s="603" t="s">
        <v>624</v>
      </c>
      <c r="AA69" s="603"/>
      <c r="AB69" s="603"/>
      <c r="AC69" s="603"/>
      <c r="AD69" s="603"/>
      <c r="AE69" s="603"/>
      <c r="AF69" s="603"/>
      <c r="AG69" s="603"/>
      <c r="AH69" s="603"/>
      <c r="AI69" s="161"/>
      <c r="AJ69" s="603" t="s">
        <v>625</v>
      </c>
      <c r="AK69" s="603"/>
      <c r="AL69" s="603"/>
      <c r="AM69" s="603"/>
      <c r="AN69" s="603"/>
      <c r="AO69" s="603"/>
      <c r="AP69" s="603"/>
      <c r="AQ69" s="603"/>
      <c r="AR69" s="603"/>
      <c r="AS69" s="161"/>
      <c r="AT69" s="161"/>
      <c r="AU69" s="603" t="s">
        <v>626</v>
      </c>
      <c r="AV69" s="603"/>
      <c r="AW69" s="603"/>
      <c r="AX69" s="603"/>
      <c r="AY69" s="603"/>
      <c r="AZ69" s="603"/>
      <c r="BA69" s="603"/>
      <c r="BB69" s="603"/>
      <c r="BC69" s="603"/>
      <c r="BD69" s="168"/>
      <c r="BE69" s="698" t="s">
        <v>627</v>
      </c>
      <c r="BF69" s="698"/>
      <c r="BG69" s="698"/>
      <c r="BH69" s="698"/>
      <c r="BI69" s="698"/>
      <c r="BJ69" s="698"/>
      <c r="BK69" s="698"/>
      <c r="BL69" s="698"/>
      <c r="BM69" s="698"/>
      <c r="BN69" s="168"/>
      <c r="BO69" s="161"/>
      <c r="BP69" s="603" t="s">
        <v>628</v>
      </c>
      <c r="BQ69" s="603"/>
      <c r="BR69" s="603"/>
      <c r="BS69" s="603"/>
      <c r="BT69" s="603"/>
      <c r="BU69" s="603"/>
      <c r="BV69" s="603"/>
      <c r="BW69" s="603"/>
      <c r="BX69" s="603"/>
      <c r="BY69" s="603"/>
      <c r="BZ69" s="603"/>
      <c r="CA69" s="603"/>
      <c r="CB69" s="603"/>
      <c r="CC69" s="603"/>
      <c r="CD69" s="603"/>
      <c r="CE69" s="161"/>
      <c r="CF69" s="161"/>
      <c r="CG69" s="695"/>
      <c r="CH69" s="695"/>
      <c r="CI69" s="695"/>
      <c r="CJ69" s="695"/>
      <c r="CK69" s="695"/>
      <c r="CL69" s="695"/>
      <c r="CM69" s="695"/>
      <c r="CN69" s="695"/>
      <c r="CO69" s="695"/>
      <c r="CP69" s="695"/>
      <c r="CQ69" s="695"/>
      <c r="CR69" s="695"/>
      <c r="CS69" s="695"/>
      <c r="CT69" s="695"/>
      <c r="CU69" s="695"/>
      <c r="CV69" s="196"/>
      <c r="CW69" s="196"/>
      <c r="CX69" s="196"/>
      <c r="CY69" s="196"/>
      <c r="CZ69" s="161"/>
      <c r="DA69" s="161"/>
      <c r="DB69" s="168"/>
      <c r="DC69" s="168"/>
      <c r="DD69" s="168"/>
      <c r="DE69" s="168"/>
      <c r="DF69" s="168"/>
      <c r="DG69" s="168"/>
      <c r="DH69" s="168"/>
      <c r="DI69" s="168"/>
      <c r="DJ69" s="196"/>
      <c r="DK69" s="196"/>
      <c r="DL69" s="196"/>
      <c r="DM69" s="196"/>
      <c r="DN69" s="196"/>
      <c r="DO69" s="196"/>
      <c r="DP69" s="196"/>
      <c r="DQ69" s="196"/>
      <c r="DR69" s="161"/>
      <c r="DS69" s="161"/>
      <c r="DT69" s="168"/>
      <c r="DU69" s="168"/>
      <c r="DV69" s="168"/>
      <c r="DW69" s="168"/>
      <c r="DX69" s="168"/>
      <c r="DY69" s="168"/>
      <c r="DZ69" s="168"/>
      <c r="EA69" s="168"/>
      <c r="EB69" s="196"/>
      <c r="EC69" s="196"/>
      <c r="ED69" s="196"/>
      <c r="EE69" s="196"/>
      <c r="EF69" s="196"/>
      <c r="EG69" s="196"/>
      <c r="EH69" s="196"/>
      <c r="EI69" s="196"/>
    </row>
    <row r="70" spans="1:111" ht="4.5" customHeight="1">
      <c r="A70" s="168"/>
      <c r="B70" s="603"/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168"/>
      <c r="O70" s="195"/>
      <c r="P70" s="603"/>
      <c r="Q70" s="603"/>
      <c r="R70" s="603"/>
      <c r="S70" s="603"/>
      <c r="T70" s="603"/>
      <c r="U70" s="603"/>
      <c r="V70" s="603"/>
      <c r="W70" s="603"/>
      <c r="X70" s="603"/>
      <c r="Y70" s="168"/>
      <c r="Z70" s="603"/>
      <c r="AA70" s="603"/>
      <c r="AB70" s="603"/>
      <c r="AC70" s="603"/>
      <c r="AD70" s="603"/>
      <c r="AE70" s="603"/>
      <c r="AF70" s="603"/>
      <c r="AG70" s="603"/>
      <c r="AH70" s="603"/>
      <c r="AI70" s="168"/>
      <c r="AJ70" s="603"/>
      <c r="AK70" s="603"/>
      <c r="AL70" s="603"/>
      <c r="AM70" s="603"/>
      <c r="AN70" s="603"/>
      <c r="AO70" s="603"/>
      <c r="AP70" s="603"/>
      <c r="AQ70" s="603"/>
      <c r="AR70" s="603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32"/>
      <c r="CW70" s="32"/>
      <c r="CX70" s="32"/>
      <c r="CY70" s="32"/>
      <c r="CZ70" s="32"/>
      <c r="DA70" s="32"/>
      <c r="DB70" s="32"/>
      <c r="DC70" s="161"/>
      <c r="DE70" s="32"/>
      <c r="DF70" s="32"/>
      <c r="DG70" s="32"/>
    </row>
    <row r="71" spans="2:137" s="32" customFormat="1" ht="29.25" customHeight="1"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168"/>
      <c r="O71" s="177"/>
      <c r="P71" s="603"/>
      <c r="Q71" s="603"/>
      <c r="R71" s="603"/>
      <c r="S71" s="603"/>
      <c r="T71" s="603"/>
      <c r="U71" s="603"/>
      <c r="V71" s="603"/>
      <c r="W71" s="603"/>
      <c r="X71" s="603"/>
      <c r="Y71" s="161"/>
      <c r="Z71" s="603"/>
      <c r="AA71" s="603"/>
      <c r="AB71" s="603"/>
      <c r="AC71" s="603"/>
      <c r="AD71" s="603"/>
      <c r="AE71" s="603"/>
      <c r="AF71" s="603"/>
      <c r="AG71" s="603"/>
      <c r="AH71" s="603"/>
      <c r="AI71" s="161"/>
      <c r="AJ71" s="603"/>
      <c r="AK71" s="603"/>
      <c r="AL71" s="603"/>
      <c r="AM71" s="603"/>
      <c r="AN71" s="603"/>
      <c r="AO71" s="603"/>
      <c r="AP71" s="603"/>
      <c r="AQ71" s="603"/>
      <c r="AR71" s="603"/>
      <c r="AS71" s="161"/>
      <c r="AT71" s="161"/>
      <c r="AU71" s="603" t="s">
        <v>629</v>
      </c>
      <c r="AV71" s="603"/>
      <c r="AW71" s="603"/>
      <c r="AX71" s="603"/>
      <c r="AY71" s="603"/>
      <c r="AZ71" s="603"/>
      <c r="BA71" s="603"/>
      <c r="BB71" s="603"/>
      <c r="BC71" s="603"/>
      <c r="BD71" s="168"/>
      <c r="BE71" s="603" t="s">
        <v>629</v>
      </c>
      <c r="BF71" s="603"/>
      <c r="BG71" s="603"/>
      <c r="BH71" s="603"/>
      <c r="BI71" s="603"/>
      <c r="BJ71" s="603"/>
      <c r="BK71" s="603"/>
      <c r="BL71" s="603"/>
      <c r="BM71" s="603"/>
      <c r="BN71" s="168"/>
      <c r="BO71" s="161"/>
      <c r="BP71" s="603" t="s">
        <v>629</v>
      </c>
      <c r="BQ71" s="603"/>
      <c r="BR71" s="603"/>
      <c r="BS71" s="603"/>
      <c r="BT71" s="603"/>
      <c r="BU71" s="603"/>
      <c r="BV71" s="603"/>
      <c r="BW71" s="603"/>
      <c r="BX71" s="603"/>
      <c r="BY71" s="161"/>
      <c r="BZ71" s="603" t="s">
        <v>291</v>
      </c>
      <c r="CA71" s="603"/>
      <c r="CB71" s="603"/>
      <c r="CC71" s="603"/>
      <c r="CD71" s="603"/>
      <c r="CE71" s="34"/>
      <c r="CF71" s="34"/>
      <c r="CG71" s="603" t="s">
        <v>629</v>
      </c>
      <c r="CH71" s="603"/>
      <c r="CI71" s="603"/>
      <c r="CJ71" s="603"/>
      <c r="CK71" s="603"/>
      <c r="CL71" s="603"/>
      <c r="CM71" s="603"/>
      <c r="CN71" s="603"/>
      <c r="CO71" s="603"/>
      <c r="CP71" s="161"/>
      <c r="CQ71" s="603" t="s">
        <v>291</v>
      </c>
      <c r="CR71" s="603"/>
      <c r="CS71" s="603"/>
      <c r="CT71" s="603"/>
      <c r="CU71" s="603"/>
      <c r="CV71" s="161"/>
      <c r="CW71" s="161"/>
      <c r="CX71" s="161"/>
      <c r="CY71" s="161"/>
      <c r="CZ71" s="169"/>
      <c r="DA71" s="169"/>
      <c r="DB71" s="169"/>
      <c r="DC71" s="169"/>
      <c r="DD71" s="169"/>
      <c r="DE71" s="169"/>
      <c r="DF71" s="169"/>
      <c r="DG71" s="169"/>
      <c r="DH71" s="197"/>
      <c r="DI71" s="197"/>
      <c r="DJ71" s="197"/>
      <c r="DK71" s="197"/>
      <c r="DL71" s="197"/>
      <c r="DM71" s="197"/>
      <c r="DN71" s="197"/>
      <c r="DO71" s="197"/>
      <c r="DP71" s="161"/>
      <c r="DQ71" s="161"/>
      <c r="DR71" s="169"/>
      <c r="DS71" s="169"/>
      <c r="DT71" s="169"/>
      <c r="DU71" s="169"/>
      <c r="DV71" s="169"/>
      <c r="DW71" s="169"/>
      <c r="DX71" s="169"/>
      <c r="DY71" s="169"/>
      <c r="DZ71" s="197"/>
      <c r="EA71" s="197"/>
      <c r="EB71" s="197"/>
      <c r="EC71" s="197"/>
      <c r="ED71" s="197"/>
      <c r="EE71" s="197"/>
      <c r="EF71" s="197"/>
      <c r="EG71" s="197"/>
    </row>
    <row r="72" spans="2:160" s="32" customFormat="1" ht="9.75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161"/>
      <c r="O72" s="198"/>
      <c r="P72" s="36"/>
      <c r="Q72" s="36"/>
      <c r="R72" s="36"/>
      <c r="S72" s="36"/>
      <c r="T72" s="36"/>
      <c r="U72" s="36"/>
      <c r="V72" s="36"/>
      <c r="W72" s="36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34"/>
      <c r="AV72" s="34"/>
      <c r="AW72" s="161"/>
      <c r="AX72" s="161"/>
      <c r="AY72" s="161"/>
      <c r="AZ72" s="161"/>
      <c r="BA72" s="161"/>
      <c r="BB72" s="161"/>
      <c r="BC72" s="161"/>
      <c r="BD72" s="168"/>
      <c r="BE72" s="34"/>
      <c r="BF72" s="34"/>
      <c r="BG72" s="161"/>
      <c r="BH72" s="161"/>
      <c r="BI72" s="161"/>
      <c r="BJ72" s="161"/>
      <c r="BK72" s="161"/>
      <c r="BL72" s="161"/>
      <c r="BM72" s="161"/>
      <c r="BN72" s="168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34"/>
      <c r="CE72" s="34"/>
      <c r="CF72" s="34"/>
      <c r="CG72" s="34"/>
      <c r="CH72" s="34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34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97"/>
      <c r="EF72" s="197"/>
      <c r="EG72" s="197"/>
      <c r="EH72" s="197"/>
      <c r="EI72" s="197"/>
      <c r="EJ72" s="197"/>
      <c r="EK72" s="197"/>
      <c r="EL72" s="197"/>
      <c r="EM72" s="161"/>
      <c r="EN72" s="161"/>
      <c r="EO72" s="169"/>
      <c r="EP72" s="169"/>
      <c r="EQ72" s="169"/>
      <c r="ER72" s="169"/>
      <c r="ES72" s="169"/>
      <c r="ET72" s="169"/>
      <c r="EU72" s="169"/>
      <c r="EV72" s="169"/>
      <c r="EW72" s="197"/>
      <c r="EX72" s="197"/>
      <c r="EY72" s="197"/>
      <c r="EZ72" s="197"/>
      <c r="FA72" s="197"/>
      <c r="FB72" s="197"/>
      <c r="FC72" s="197"/>
      <c r="FD72" s="197"/>
    </row>
    <row r="73" spans="2:161" s="32" customFormat="1" ht="30" customHeight="1">
      <c r="B73" s="609" t="s">
        <v>419</v>
      </c>
      <c r="C73" s="609"/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76"/>
      <c r="O73" s="177"/>
      <c r="P73" s="701"/>
      <c r="Q73" s="701"/>
      <c r="R73" s="701"/>
      <c r="S73" s="701"/>
      <c r="T73" s="701"/>
      <c r="U73" s="701"/>
      <c r="V73" s="701"/>
      <c r="W73" s="701"/>
      <c r="X73" s="701"/>
      <c r="Y73" s="161"/>
      <c r="Z73" s="701"/>
      <c r="AA73" s="701"/>
      <c r="AB73" s="701"/>
      <c r="AC73" s="701"/>
      <c r="AD73" s="701"/>
      <c r="AE73" s="701"/>
      <c r="AF73" s="701"/>
      <c r="AG73" s="701"/>
      <c r="AH73" s="701"/>
      <c r="AI73" s="161"/>
      <c r="AJ73" s="696">
        <f>P73*Z73</f>
        <v>0</v>
      </c>
      <c r="AK73" s="696"/>
      <c r="AL73" s="696"/>
      <c r="AM73" s="696"/>
      <c r="AN73" s="696"/>
      <c r="AO73" s="696"/>
      <c r="AP73" s="696"/>
      <c r="AQ73" s="696"/>
      <c r="AR73" s="696"/>
      <c r="AS73" s="161"/>
      <c r="AT73" s="161"/>
      <c r="AU73" s="702"/>
      <c r="AV73" s="702"/>
      <c r="AW73" s="702"/>
      <c r="AX73" s="702"/>
      <c r="AY73" s="702"/>
      <c r="AZ73" s="702"/>
      <c r="BA73" s="702"/>
      <c r="BB73" s="702"/>
      <c r="BC73" s="702"/>
      <c r="BD73" s="168"/>
      <c r="BE73" s="702"/>
      <c r="BF73" s="702"/>
      <c r="BG73" s="702"/>
      <c r="BH73" s="702"/>
      <c r="BI73" s="702"/>
      <c r="BJ73" s="702"/>
      <c r="BK73" s="702"/>
      <c r="BL73" s="702"/>
      <c r="BM73" s="702"/>
      <c r="BN73" s="193"/>
      <c r="BO73" s="161"/>
      <c r="BP73" s="696">
        <f>P61</f>
        <v>0</v>
      </c>
      <c r="BQ73" s="696"/>
      <c r="BR73" s="696"/>
      <c r="BS73" s="696"/>
      <c r="BT73" s="696"/>
      <c r="BU73" s="696"/>
      <c r="BV73" s="696"/>
      <c r="BW73" s="696"/>
      <c r="BX73" s="696"/>
      <c r="BY73" s="161"/>
      <c r="BZ73" s="697" t="e">
        <f>BP73/AJ73</f>
        <v>#DIV/0!</v>
      </c>
      <c r="CA73" s="697"/>
      <c r="CB73" s="697"/>
      <c r="CC73" s="697"/>
      <c r="CD73" s="697"/>
      <c r="CE73" s="34"/>
      <c r="CF73" s="34"/>
      <c r="CG73" s="696">
        <f>AJ73-AU73-BE73-BP73</f>
        <v>0</v>
      </c>
      <c r="CH73" s="696"/>
      <c r="CI73" s="696"/>
      <c r="CJ73" s="696"/>
      <c r="CK73" s="696"/>
      <c r="CL73" s="696"/>
      <c r="CM73" s="696"/>
      <c r="CN73" s="696"/>
      <c r="CO73" s="696"/>
      <c r="CP73" s="161"/>
      <c r="CQ73" s="697" t="e">
        <f>CG73/AJ73</f>
        <v>#DIV/0!</v>
      </c>
      <c r="CR73" s="697"/>
      <c r="CS73" s="697"/>
      <c r="CT73" s="697"/>
      <c r="CU73" s="697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97"/>
      <c r="EG73" s="197"/>
      <c r="EH73" s="197"/>
      <c r="EI73" s="197"/>
      <c r="EJ73" s="197"/>
      <c r="EK73" s="197"/>
      <c r="EL73" s="197"/>
      <c r="EM73" s="197"/>
      <c r="EN73" s="161"/>
      <c r="EO73" s="161"/>
      <c r="EP73" s="169"/>
      <c r="EQ73" s="169"/>
      <c r="ER73" s="169"/>
      <c r="ES73" s="169"/>
      <c r="ET73" s="169"/>
      <c r="EU73" s="169"/>
      <c r="EV73" s="169"/>
      <c r="EW73" s="169"/>
      <c r="EX73" s="197"/>
      <c r="EY73" s="197"/>
      <c r="EZ73" s="197"/>
      <c r="FA73" s="197"/>
      <c r="FB73" s="197"/>
      <c r="FC73" s="197"/>
      <c r="FD73" s="197"/>
      <c r="FE73" s="197"/>
    </row>
    <row r="74" spans="2:161" s="32" customFormat="1" ht="30" customHeight="1">
      <c r="B74" s="629" t="s">
        <v>409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76"/>
      <c r="O74" s="177"/>
      <c r="P74" s="705"/>
      <c r="Q74" s="705"/>
      <c r="R74" s="705"/>
      <c r="S74" s="705"/>
      <c r="T74" s="705"/>
      <c r="U74" s="705"/>
      <c r="V74" s="705"/>
      <c r="W74" s="705"/>
      <c r="X74" s="705"/>
      <c r="Y74" s="161"/>
      <c r="Z74" s="705"/>
      <c r="AA74" s="705"/>
      <c r="AB74" s="705"/>
      <c r="AC74" s="705"/>
      <c r="AD74" s="705"/>
      <c r="AE74" s="705"/>
      <c r="AF74" s="705"/>
      <c r="AG74" s="705"/>
      <c r="AH74" s="705"/>
      <c r="AI74" s="161"/>
      <c r="AJ74" s="706">
        <f>P74*Z74</f>
        <v>0</v>
      </c>
      <c r="AK74" s="706"/>
      <c r="AL74" s="706"/>
      <c r="AM74" s="706"/>
      <c r="AN74" s="706"/>
      <c r="AO74" s="706"/>
      <c r="AP74" s="706"/>
      <c r="AQ74" s="706"/>
      <c r="AR74" s="706"/>
      <c r="AS74" s="161"/>
      <c r="AT74" s="161"/>
      <c r="AU74" s="707"/>
      <c r="AV74" s="707"/>
      <c r="AW74" s="707"/>
      <c r="AX74" s="707"/>
      <c r="AY74" s="707"/>
      <c r="AZ74" s="707"/>
      <c r="BA74" s="707"/>
      <c r="BB74" s="707"/>
      <c r="BC74" s="707"/>
      <c r="BD74" s="168"/>
      <c r="BE74" s="707"/>
      <c r="BF74" s="707"/>
      <c r="BG74" s="707"/>
      <c r="BH74" s="707"/>
      <c r="BI74" s="707"/>
      <c r="BJ74" s="707"/>
      <c r="BK74" s="707"/>
      <c r="BL74" s="707"/>
      <c r="BM74" s="707"/>
      <c r="BN74" s="193"/>
      <c r="BO74" s="161"/>
      <c r="BP74" s="699">
        <f>AI61</f>
        <v>0</v>
      </c>
      <c r="BQ74" s="699"/>
      <c r="BR74" s="699"/>
      <c r="BS74" s="699"/>
      <c r="BT74" s="699"/>
      <c r="BU74" s="699"/>
      <c r="BV74" s="699"/>
      <c r="BW74" s="699"/>
      <c r="BX74" s="699"/>
      <c r="BY74" s="161"/>
      <c r="BZ74" s="700" t="e">
        <f>BP74/AJ74</f>
        <v>#DIV/0!</v>
      </c>
      <c r="CA74" s="700"/>
      <c r="CB74" s="700"/>
      <c r="CC74" s="700"/>
      <c r="CD74" s="700"/>
      <c r="CE74" s="34"/>
      <c r="CF74" s="34"/>
      <c r="CG74" s="706">
        <f>AJ74-AU74-BE74-BP74</f>
        <v>0</v>
      </c>
      <c r="CH74" s="706"/>
      <c r="CI74" s="706"/>
      <c r="CJ74" s="706"/>
      <c r="CK74" s="706"/>
      <c r="CL74" s="706"/>
      <c r="CM74" s="706"/>
      <c r="CN74" s="706"/>
      <c r="CO74" s="706"/>
      <c r="CP74" s="161"/>
      <c r="CQ74" s="700" t="e">
        <f>CG74/AJ74</f>
        <v>#DIV/0!</v>
      </c>
      <c r="CR74" s="700"/>
      <c r="CS74" s="700"/>
      <c r="CT74" s="700"/>
      <c r="CU74" s="700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97"/>
      <c r="EG74" s="197"/>
      <c r="EH74" s="197"/>
      <c r="EI74" s="197"/>
      <c r="EJ74" s="197"/>
      <c r="EK74" s="197"/>
      <c r="EL74" s="197"/>
      <c r="EM74" s="197"/>
      <c r="EN74" s="161"/>
      <c r="EO74" s="161"/>
      <c r="EP74" s="169"/>
      <c r="EQ74" s="169"/>
      <c r="ER74" s="169"/>
      <c r="ES74" s="169"/>
      <c r="ET74" s="169"/>
      <c r="EU74" s="169"/>
      <c r="EV74" s="169"/>
      <c r="EW74" s="169"/>
      <c r="EX74" s="197"/>
      <c r="EY74" s="197"/>
      <c r="EZ74" s="197"/>
      <c r="FA74" s="197"/>
      <c r="FB74" s="197"/>
      <c r="FC74" s="197"/>
      <c r="FD74" s="197"/>
      <c r="FE74" s="197"/>
    </row>
    <row r="75" spans="2:161" s="32" customFormat="1" ht="30" customHeight="1">
      <c r="B75" s="615" t="s">
        <v>423</v>
      </c>
      <c r="C75" s="615"/>
      <c r="D75" s="615"/>
      <c r="E75" s="615"/>
      <c r="F75" s="615"/>
      <c r="G75" s="615"/>
      <c r="H75" s="615"/>
      <c r="I75" s="615"/>
      <c r="J75" s="615"/>
      <c r="K75" s="615"/>
      <c r="L75" s="615"/>
      <c r="M75" s="615"/>
      <c r="N75" s="76"/>
      <c r="O75" s="177"/>
      <c r="P75" s="708"/>
      <c r="Q75" s="708"/>
      <c r="R75" s="708"/>
      <c r="S75" s="708"/>
      <c r="T75" s="708"/>
      <c r="U75" s="708"/>
      <c r="V75" s="708"/>
      <c r="W75" s="708"/>
      <c r="X75" s="708"/>
      <c r="Y75" s="161"/>
      <c r="Z75" s="708"/>
      <c r="AA75" s="708"/>
      <c r="AB75" s="708"/>
      <c r="AC75" s="708"/>
      <c r="AD75" s="708"/>
      <c r="AE75" s="708"/>
      <c r="AF75" s="708"/>
      <c r="AG75" s="708"/>
      <c r="AH75" s="708"/>
      <c r="AI75" s="161"/>
      <c r="AJ75" s="703">
        <f>P75*Z75</f>
        <v>0</v>
      </c>
      <c r="AK75" s="703"/>
      <c r="AL75" s="703"/>
      <c r="AM75" s="703"/>
      <c r="AN75" s="703"/>
      <c r="AO75" s="703"/>
      <c r="AP75" s="703"/>
      <c r="AQ75" s="703"/>
      <c r="AR75" s="703"/>
      <c r="AS75" s="161"/>
      <c r="AT75" s="161"/>
      <c r="AU75" s="709"/>
      <c r="AV75" s="709"/>
      <c r="AW75" s="709"/>
      <c r="AX75" s="709"/>
      <c r="AY75" s="709"/>
      <c r="AZ75" s="709"/>
      <c r="BA75" s="709"/>
      <c r="BB75" s="709"/>
      <c r="BC75" s="709"/>
      <c r="BD75" s="193"/>
      <c r="BE75" s="709"/>
      <c r="BF75" s="709"/>
      <c r="BG75" s="709"/>
      <c r="BH75" s="709"/>
      <c r="BI75" s="709"/>
      <c r="BJ75" s="709"/>
      <c r="BK75" s="709"/>
      <c r="BL75" s="709"/>
      <c r="BM75" s="709"/>
      <c r="BN75" s="193"/>
      <c r="BO75" s="161"/>
      <c r="BP75" s="703">
        <f>CC61</f>
        <v>0</v>
      </c>
      <c r="BQ75" s="703"/>
      <c r="BR75" s="703"/>
      <c r="BS75" s="703"/>
      <c r="BT75" s="703"/>
      <c r="BU75" s="703"/>
      <c r="BV75" s="703"/>
      <c r="BW75" s="703"/>
      <c r="BX75" s="703"/>
      <c r="BY75" s="161"/>
      <c r="BZ75" s="704" t="e">
        <f>BP75/AJ75</f>
        <v>#DIV/0!</v>
      </c>
      <c r="CA75" s="704"/>
      <c r="CB75" s="704"/>
      <c r="CC75" s="704"/>
      <c r="CD75" s="704"/>
      <c r="CE75" s="34"/>
      <c r="CF75" s="34"/>
      <c r="CG75" s="703">
        <f>AJ75-AU75-BE75-BP75</f>
        <v>0</v>
      </c>
      <c r="CH75" s="703"/>
      <c r="CI75" s="703"/>
      <c r="CJ75" s="703"/>
      <c r="CK75" s="703"/>
      <c r="CL75" s="703"/>
      <c r="CM75" s="703"/>
      <c r="CN75" s="703"/>
      <c r="CO75" s="703"/>
      <c r="CP75" s="161"/>
      <c r="CQ75" s="704" t="e">
        <f>CG75/AJ75</f>
        <v>#DIV/0!</v>
      </c>
      <c r="CR75" s="704"/>
      <c r="CS75" s="704"/>
      <c r="CT75" s="704"/>
      <c r="CU75" s="704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97"/>
      <c r="EG75" s="197"/>
      <c r="EH75" s="197"/>
      <c r="EI75" s="197"/>
      <c r="EJ75" s="197"/>
      <c r="EK75" s="197"/>
      <c r="EL75" s="197"/>
      <c r="EM75" s="197"/>
      <c r="EN75" s="161"/>
      <c r="EO75" s="161"/>
      <c r="EP75" s="169"/>
      <c r="EQ75" s="169"/>
      <c r="ER75" s="169"/>
      <c r="ES75" s="169"/>
      <c r="ET75" s="169"/>
      <c r="EU75" s="169"/>
      <c r="EV75" s="169"/>
      <c r="EW75" s="169"/>
      <c r="EX75" s="197"/>
      <c r="EY75" s="197"/>
      <c r="EZ75" s="197"/>
      <c r="FA75" s="197"/>
      <c r="FB75" s="197"/>
      <c r="FC75" s="197"/>
      <c r="FD75" s="197"/>
      <c r="FE75" s="197"/>
    </row>
  </sheetData>
  <sheetProtection password="DABF" sheet="1"/>
  <mergeCells count="403">
    <mergeCell ref="CG75:CO75"/>
    <mergeCell ref="CQ75:CU75"/>
    <mergeCell ref="CG74:CO74"/>
    <mergeCell ref="CQ74:CU74"/>
    <mergeCell ref="B75:M75"/>
    <mergeCell ref="P75:X75"/>
    <mergeCell ref="Z75:AH75"/>
    <mergeCell ref="AJ75:AR75"/>
    <mergeCell ref="AU75:BC75"/>
    <mergeCell ref="BE75:BM75"/>
    <mergeCell ref="BP75:BX75"/>
    <mergeCell ref="BZ75:CD75"/>
    <mergeCell ref="CG73:CO73"/>
    <mergeCell ref="CQ73:CU73"/>
    <mergeCell ref="B74:M74"/>
    <mergeCell ref="P74:X74"/>
    <mergeCell ref="Z74:AH74"/>
    <mergeCell ref="AJ74:AR74"/>
    <mergeCell ref="AU74:BC74"/>
    <mergeCell ref="BE74:BM74"/>
    <mergeCell ref="BP74:BX74"/>
    <mergeCell ref="BZ74:CD74"/>
    <mergeCell ref="CG71:CO71"/>
    <mergeCell ref="CQ71:CU71"/>
    <mergeCell ref="B73:M73"/>
    <mergeCell ref="P73:X73"/>
    <mergeCell ref="Z73:AH73"/>
    <mergeCell ref="AJ73:AR73"/>
    <mergeCell ref="AU73:BC73"/>
    <mergeCell ref="BE73:BM73"/>
    <mergeCell ref="BP73:BX73"/>
    <mergeCell ref="BZ73:CD73"/>
    <mergeCell ref="Z69:AH71"/>
    <mergeCell ref="AJ69:AR71"/>
    <mergeCell ref="AU69:BC69"/>
    <mergeCell ref="BE69:BM69"/>
    <mergeCell ref="BP69:CD69"/>
    <mergeCell ref="AU71:BC71"/>
    <mergeCell ref="BE71:BM71"/>
    <mergeCell ref="BP71:BX71"/>
    <mergeCell ref="BZ71:CD71"/>
    <mergeCell ref="CC60:CK60"/>
    <mergeCell ref="P61:AG61"/>
    <mergeCell ref="AI61:CA61"/>
    <mergeCell ref="CC61:CK61"/>
    <mergeCell ref="B65:CU65"/>
    <mergeCell ref="P67:AR67"/>
    <mergeCell ref="AU67:CD67"/>
    <mergeCell ref="CG67:CU69"/>
    <mergeCell ref="B69:M71"/>
    <mergeCell ref="P69:X71"/>
    <mergeCell ref="BS59:CA59"/>
    <mergeCell ref="CC59:CK59"/>
    <mergeCell ref="I60:M61"/>
    <mergeCell ref="P60:X60"/>
    <mergeCell ref="Y60:AG60"/>
    <mergeCell ref="AI60:AQ60"/>
    <mergeCell ref="AR60:AZ60"/>
    <mergeCell ref="BA60:BI60"/>
    <mergeCell ref="BJ60:BR60"/>
    <mergeCell ref="BS60:CA60"/>
    <mergeCell ref="BJ58:BR58"/>
    <mergeCell ref="BS58:CA58"/>
    <mergeCell ref="CC58:CK58"/>
    <mergeCell ref="I59:M59"/>
    <mergeCell ref="P59:X59"/>
    <mergeCell ref="Y59:AG59"/>
    <mergeCell ref="AI59:AQ59"/>
    <mergeCell ref="AR59:AZ59"/>
    <mergeCell ref="BA59:BI59"/>
    <mergeCell ref="BJ59:BR59"/>
    <mergeCell ref="BJ56:BR56"/>
    <mergeCell ref="BS56:CA56"/>
    <mergeCell ref="CC56:CK56"/>
    <mergeCell ref="B58:H61"/>
    <mergeCell ref="I58:M58"/>
    <mergeCell ref="P58:X58"/>
    <mergeCell ref="Y58:AG58"/>
    <mergeCell ref="AI58:AQ58"/>
    <mergeCell ref="AR58:AZ58"/>
    <mergeCell ref="BA58:BI58"/>
    <mergeCell ref="BA55:BI55"/>
    <mergeCell ref="BJ55:BR55"/>
    <mergeCell ref="BS55:CA55"/>
    <mergeCell ref="CC55:CK55"/>
    <mergeCell ref="I56:M56"/>
    <mergeCell ref="P56:X56"/>
    <mergeCell ref="Y56:AG56"/>
    <mergeCell ref="AI56:AQ56"/>
    <mergeCell ref="AR56:AZ56"/>
    <mergeCell ref="BA56:BI56"/>
    <mergeCell ref="B55:H56"/>
    <mergeCell ref="I55:M55"/>
    <mergeCell ref="P55:X55"/>
    <mergeCell ref="Y55:AG55"/>
    <mergeCell ref="AI55:AQ55"/>
    <mergeCell ref="AR55:AZ55"/>
    <mergeCell ref="BS53:CA53"/>
    <mergeCell ref="CC53:CK53"/>
    <mergeCell ref="FA53:FJ53"/>
    <mergeCell ref="FU53:FV53"/>
    <mergeCell ref="GF53:GG53"/>
    <mergeCell ref="GP53:GQ53"/>
    <mergeCell ref="P53:X53"/>
    <mergeCell ref="Y53:AG53"/>
    <mergeCell ref="AI53:AQ53"/>
    <mergeCell ref="AR53:AZ53"/>
    <mergeCell ref="BA53:BI53"/>
    <mergeCell ref="BJ53:BR53"/>
    <mergeCell ref="BJ48:BR48"/>
    <mergeCell ref="BS48:CA48"/>
    <mergeCell ref="CC48:CK48"/>
    <mergeCell ref="CM48:CU48"/>
    <mergeCell ref="B50:CU50"/>
    <mergeCell ref="P52:AG52"/>
    <mergeCell ref="AI52:CA52"/>
    <mergeCell ref="CC52:CK52"/>
    <mergeCell ref="BJ46:BR46"/>
    <mergeCell ref="BS46:CA46"/>
    <mergeCell ref="CC46:CK46"/>
    <mergeCell ref="CM46:CU46"/>
    <mergeCell ref="B48:M48"/>
    <mergeCell ref="P48:X48"/>
    <mergeCell ref="Y48:AG48"/>
    <mergeCell ref="AI48:AQ48"/>
    <mergeCell ref="AR48:AZ48"/>
    <mergeCell ref="BA48:BI48"/>
    <mergeCell ref="BJ44:BR44"/>
    <mergeCell ref="BS44:CA44"/>
    <mergeCell ref="CC44:CK44"/>
    <mergeCell ref="CM44:CU44"/>
    <mergeCell ref="B46:M46"/>
    <mergeCell ref="P46:X46"/>
    <mergeCell ref="Y46:AG46"/>
    <mergeCell ref="AI46:AQ46"/>
    <mergeCell ref="AR46:AZ46"/>
    <mergeCell ref="BA46:BI46"/>
    <mergeCell ref="BJ43:BR43"/>
    <mergeCell ref="BS43:CA43"/>
    <mergeCell ref="CC43:CK43"/>
    <mergeCell ref="CM43:CU43"/>
    <mergeCell ref="B44:M44"/>
    <mergeCell ref="P44:X44"/>
    <mergeCell ref="Y44:AG44"/>
    <mergeCell ref="AI44:AQ44"/>
    <mergeCell ref="AR44:AZ44"/>
    <mergeCell ref="BA44:BI44"/>
    <mergeCell ref="BJ42:BR42"/>
    <mergeCell ref="BS42:CA42"/>
    <mergeCell ref="CC42:CK42"/>
    <mergeCell ref="CM42:CU42"/>
    <mergeCell ref="B43:M43"/>
    <mergeCell ref="P43:X43"/>
    <mergeCell ref="Y43:AG43"/>
    <mergeCell ref="AI43:AQ43"/>
    <mergeCell ref="AR43:AZ43"/>
    <mergeCell ref="BA43:BI43"/>
    <mergeCell ref="BJ41:BR41"/>
    <mergeCell ref="BS41:CA41"/>
    <mergeCell ref="CC41:CK41"/>
    <mergeCell ref="CM41:CU41"/>
    <mergeCell ref="B42:M42"/>
    <mergeCell ref="P42:X42"/>
    <mergeCell ref="Y42:AG42"/>
    <mergeCell ref="AI42:AQ42"/>
    <mergeCell ref="AR42:AZ42"/>
    <mergeCell ref="BA42:BI42"/>
    <mergeCell ref="BJ39:BR39"/>
    <mergeCell ref="BS39:CA39"/>
    <mergeCell ref="CC39:CK39"/>
    <mergeCell ref="CM39:CU39"/>
    <mergeCell ref="B41:M41"/>
    <mergeCell ref="P41:X41"/>
    <mergeCell ref="Y41:AG41"/>
    <mergeCell ref="AI41:AQ41"/>
    <mergeCell ref="AR41:AZ41"/>
    <mergeCell ref="BA41:BI41"/>
    <mergeCell ref="BJ37:BR37"/>
    <mergeCell ref="BS37:CA37"/>
    <mergeCell ref="CC37:CK37"/>
    <mergeCell ref="CM37:CU37"/>
    <mergeCell ref="B39:M39"/>
    <mergeCell ref="P39:X39"/>
    <mergeCell ref="Y39:AG39"/>
    <mergeCell ref="AI39:AQ39"/>
    <mergeCell ref="AR39:AZ39"/>
    <mergeCell ref="BA39:BI39"/>
    <mergeCell ref="BJ36:BR36"/>
    <mergeCell ref="BS36:CA36"/>
    <mergeCell ref="CC36:CK36"/>
    <mergeCell ref="CM36:CU36"/>
    <mergeCell ref="B37:M37"/>
    <mergeCell ref="P37:X37"/>
    <mergeCell ref="Y37:AG37"/>
    <mergeCell ref="AI37:AQ37"/>
    <mergeCell ref="AR37:AZ37"/>
    <mergeCell ref="BA37:BI37"/>
    <mergeCell ref="BJ35:BR35"/>
    <mergeCell ref="BS35:CA35"/>
    <mergeCell ref="CC35:CK35"/>
    <mergeCell ref="CM35:CU35"/>
    <mergeCell ref="B36:M36"/>
    <mergeCell ref="P36:X36"/>
    <mergeCell ref="Y36:AG36"/>
    <mergeCell ref="AI36:AQ36"/>
    <mergeCell ref="AR36:AZ36"/>
    <mergeCell ref="BA36:BI36"/>
    <mergeCell ref="BJ34:BR34"/>
    <mergeCell ref="BS34:CA34"/>
    <mergeCell ref="CC34:CK34"/>
    <mergeCell ref="CM34:CU34"/>
    <mergeCell ref="B35:M35"/>
    <mergeCell ref="P35:X35"/>
    <mergeCell ref="Y35:AG35"/>
    <mergeCell ref="AI35:AQ35"/>
    <mergeCell ref="AR35:AZ35"/>
    <mergeCell ref="BA35:BI35"/>
    <mergeCell ref="BJ32:BR32"/>
    <mergeCell ref="BS32:CA32"/>
    <mergeCell ref="CC32:CK32"/>
    <mergeCell ref="CM32:CU32"/>
    <mergeCell ref="B34:M34"/>
    <mergeCell ref="P34:X34"/>
    <mergeCell ref="Y34:AG34"/>
    <mergeCell ref="AI34:AQ34"/>
    <mergeCell ref="AR34:AZ34"/>
    <mergeCell ref="BA34:BI34"/>
    <mergeCell ref="BJ30:BR30"/>
    <mergeCell ref="BS30:CA30"/>
    <mergeCell ref="CC30:CK30"/>
    <mergeCell ref="CM30:CU30"/>
    <mergeCell ref="B32:M32"/>
    <mergeCell ref="P32:X32"/>
    <mergeCell ref="Y32:AG32"/>
    <mergeCell ref="AI32:AQ32"/>
    <mergeCell ref="AR32:AZ32"/>
    <mergeCell ref="BA32:BI32"/>
    <mergeCell ref="BJ29:BR29"/>
    <mergeCell ref="BS29:CA29"/>
    <mergeCell ref="CC29:CK29"/>
    <mergeCell ref="CM29:CU29"/>
    <mergeCell ref="B30:M30"/>
    <mergeCell ref="P30:X30"/>
    <mergeCell ref="Y30:AG30"/>
    <mergeCell ref="AI30:AQ30"/>
    <mergeCell ref="AR30:AZ30"/>
    <mergeCell ref="BA30:BI30"/>
    <mergeCell ref="BJ28:BR28"/>
    <mergeCell ref="BS28:CA28"/>
    <mergeCell ref="CC28:CK28"/>
    <mergeCell ref="CM28:CU28"/>
    <mergeCell ref="B29:M29"/>
    <mergeCell ref="P29:X29"/>
    <mergeCell ref="Y29:AG29"/>
    <mergeCell ref="AI29:AQ29"/>
    <mergeCell ref="AR29:AZ29"/>
    <mergeCell ref="BA29:BI29"/>
    <mergeCell ref="BJ27:BR27"/>
    <mergeCell ref="BS27:CA27"/>
    <mergeCell ref="CC27:CK27"/>
    <mergeCell ref="CM27:CU27"/>
    <mergeCell ref="B28:M28"/>
    <mergeCell ref="P28:X28"/>
    <mergeCell ref="Y28:AG28"/>
    <mergeCell ref="AI28:AQ28"/>
    <mergeCell ref="AR28:AZ28"/>
    <mergeCell ref="BA28:BI28"/>
    <mergeCell ref="BA25:BI25"/>
    <mergeCell ref="BJ25:BR25"/>
    <mergeCell ref="BS25:CA25"/>
    <mergeCell ref="CC25:CK25"/>
    <mergeCell ref="CM25:CU25"/>
    <mergeCell ref="B27:X27"/>
    <mergeCell ref="Y27:AG27"/>
    <mergeCell ref="AI27:AQ27"/>
    <mergeCell ref="AR27:AZ27"/>
    <mergeCell ref="BA27:BI27"/>
    <mergeCell ref="BA24:BI24"/>
    <mergeCell ref="BJ24:BR24"/>
    <mergeCell ref="BS24:CA24"/>
    <mergeCell ref="CC24:CK24"/>
    <mergeCell ref="CM24:CU24"/>
    <mergeCell ref="B25:M25"/>
    <mergeCell ref="P25:X25"/>
    <mergeCell ref="Y25:AG25"/>
    <mergeCell ref="AI25:AQ25"/>
    <mergeCell ref="AR25:AZ25"/>
    <mergeCell ref="BA23:BI23"/>
    <mergeCell ref="BJ23:BR23"/>
    <mergeCell ref="BS23:CA23"/>
    <mergeCell ref="CC23:CK23"/>
    <mergeCell ref="CM23:CU23"/>
    <mergeCell ref="B24:M24"/>
    <mergeCell ref="P24:X24"/>
    <mergeCell ref="Y24:AG24"/>
    <mergeCell ref="AI24:AQ24"/>
    <mergeCell ref="AR24:AZ24"/>
    <mergeCell ref="BJ21:BR21"/>
    <mergeCell ref="BS21:CA21"/>
    <mergeCell ref="CC21:CK21"/>
    <mergeCell ref="CM21:CU21"/>
    <mergeCell ref="B22:X22"/>
    <mergeCell ref="B23:M23"/>
    <mergeCell ref="P23:X23"/>
    <mergeCell ref="Y23:AG23"/>
    <mergeCell ref="AI23:AQ23"/>
    <mergeCell ref="AR23:AZ23"/>
    <mergeCell ref="BJ19:BR19"/>
    <mergeCell ref="BS19:CA19"/>
    <mergeCell ref="CC19:CK19"/>
    <mergeCell ref="CM19:CU19"/>
    <mergeCell ref="B21:M21"/>
    <mergeCell ref="P21:X21"/>
    <mergeCell ref="Y21:AG21"/>
    <mergeCell ref="AI21:AQ21"/>
    <mergeCell ref="AR21:AZ21"/>
    <mergeCell ref="BA21:BI21"/>
    <mergeCell ref="BJ17:BR17"/>
    <mergeCell ref="BS17:CA17"/>
    <mergeCell ref="CC17:CK17"/>
    <mergeCell ref="CM17:CU17"/>
    <mergeCell ref="B19:M19"/>
    <mergeCell ref="P19:X19"/>
    <mergeCell ref="Y19:AG19"/>
    <mergeCell ref="AI19:AQ19"/>
    <mergeCell ref="AR19:AZ19"/>
    <mergeCell ref="BA19:BI19"/>
    <mergeCell ref="BJ16:BR16"/>
    <mergeCell ref="BS16:CA16"/>
    <mergeCell ref="CC16:CK16"/>
    <mergeCell ref="CM16:CU16"/>
    <mergeCell ref="B17:M17"/>
    <mergeCell ref="P17:X17"/>
    <mergeCell ref="Y17:AG17"/>
    <mergeCell ref="AI17:AQ17"/>
    <mergeCell ref="AR17:AZ17"/>
    <mergeCell ref="BA17:BI17"/>
    <mergeCell ref="BJ14:BR14"/>
    <mergeCell ref="BS14:CA14"/>
    <mergeCell ref="CC14:CK14"/>
    <mergeCell ref="CM14:CU14"/>
    <mergeCell ref="B16:M16"/>
    <mergeCell ref="P16:X16"/>
    <mergeCell ref="Y16:AG16"/>
    <mergeCell ref="AI16:AQ16"/>
    <mergeCell ref="AR16:AZ16"/>
    <mergeCell ref="BA16:BI16"/>
    <mergeCell ref="BJ12:BR12"/>
    <mergeCell ref="BS12:CA12"/>
    <mergeCell ref="CC12:CK12"/>
    <mergeCell ref="CM12:CU12"/>
    <mergeCell ref="B14:M14"/>
    <mergeCell ref="P14:X14"/>
    <mergeCell ref="Y14:AG14"/>
    <mergeCell ref="AI14:AQ14"/>
    <mergeCell ref="AR14:AZ14"/>
    <mergeCell ref="BA14:BI14"/>
    <mergeCell ref="BJ11:BR11"/>
    <mergeCell ref="BS11:CA11"/>
    <mergeCell ref="CC11:CK11"/>
    <mergeCell ref="CM11:CU11"/>
    <mergeCell ref="B12:M12"/>
    <mergeCell ref="P12:X12"/>
    <mergeCell ref="Y12:AG12"/>
    <mergeCell ref="AI12:AQ12"/>
    <mergeCell ref="AR12:AZ12"/>
    <mergeCell ref="BA12:BI12"/>
    <mergeCell ref="BJ10:BR10"/>
    <mergeCell ref="BS10:CA10"/>
    <mergeCell ref="CC10:CK10"/>
    <mergeCell ref="CM10:CU10"/>
    <mergeCell ref="B11:M11"/>
    <mergeCell ref="P11:X11"/>
    <mergeCell ref="Y11:AG11"/>
    <mergeCell ref="AI11:AQ11"/>
    <mergeCell ref="AR11:AZ11"/>
    <mergeCell ref="BA11:BI11"/>
    <mergeCell ref="GF7:GG7"/>
    <mergeCell ref="GP7:GQ7"/>
    <mergeCell ref="B9:M9"/>
    <mergeCell ref="FA9:FJ9"/>
    <mergeCell ref="B10:M10"/>
    <mergeCell ref="P10:X10"/>
    <mergeCell ref="Y10:AG10"/>
    <mergeCell ref="AI10:AQ10"/>
    <mergeCell ref="AR10:AZ10"/>
    <mergeCell ref="BA10:BI10"/>
    <mergeCell ref="BA7:BI7"/>
    <mergeCell ref="BJ7:BR7"/>
    <mergeCell ref="BS7:CA7"/>
    <mergeCell ref="CC7:CK7"/>
    <mergeCell ref="FA7:FJ7"/>
    <mergeCell ref="FU7:FV7"/>
    <mergeCell ref="B2:CU2"/>
    <mergeCell ref="B4:CU4"/>
    <mergeCell ref="P6:AG6"/>
    <mergeCell ref="AI6:CA6"/>
    <mergeCell ref="CC6:CK6"/>
    <mergeCell ref="CM6:CU7"/>
    <mergeCell ref="P7:X7"/>
    <mergeCell ref="Y7:AG7"/>
    <mergeCell ref="AI7:AQ7"/>
    <mergeCell ref="AR7:AZ7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71"/>
  <rowBreaks count="5" manualBreakCount="5">
    <brk id="19" max="255" man="1"/>
    <brk id="32" max="255" man="1"/>
    <brk id="48" max="255" man="1"/>
    <brk id="63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Rubia</cp:lastModifiedBy>
  <dcterms:created xsi:type="dcterms:W3CDTF">2018-02-06T00:54:46Z</dcterms:created>
  <dcterms:modified xsi:type="dcterms:W3CDTF">2018-05-02T19:41:00Z</dcterms:modified>
  <cp:category/>
  <cp:version/>
  <cp:contentType/>
  <cp:contentStatus/>
</cp:coreProperties>
</file>